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M046-PC\Desktop\Website\"/>
    </mc:Choice>
  </mc:AlternateContent>
  <xr:revisionPtr revIDLastSave="0" documentId="8_{EEB1216E-591A-4022-A3F8-23DA745FC74C}" xr6:coauthVersionLast="47" xr6:coauthVersionMax="47" xr10:uidLastSave="{00000000-0000-0000-0000-000000000000}"/>
  <bookViews>
    <workbookView xWindow="20280" yWindow="-120" windowWidth="20640" windowHeight="11160" tabRatio="770" activeTab="1" xr2:uid="{00000000-000D-0000-FFFF-FFFF00000000}"/>
  </bookViews>
  <sheets>
    <sheet name="Instructions" sheetId="7" r:id="rId1"/>
    <sheet name="Purchase" sheetId="1" r:id="rId2"/>
    <sheet name="Cash-Out - 95%" sheetId="2" r:id="rId3"/>
    <sheet name="Cash-Out - 100%" sheetId="8" r:id="rId4"/>
    <sheet name="County Limit Calc" sheetId="4" state="hidden" r:id="rId5"/>
    <sheet name="County" sheetId="5" state="hidden" r:id="rId6"/>
    <sheet name="Counties &gt;$766550" sheetId="6" state="hidden" r:id="rId7"/>
  </sheets>
  <definedNames>
    <definedName name="_xlnm._FilterDatabase" localSheetId="6" hidden="1">'Counties &gt;$766550'!$B$1:$E$178</definedName>
    <definedName name="_xlnm.Print_Area" localSheetId="3">'Cash-Out - 100%'!$B$2:$M$83</definedName>
    <definedName name="_xlnm.Print_Area" localSheetId="2">'Cash-Out - 95%'!$B$2:$M$83</definedName>
    <definedName name="_xlnm.Print_Area" localSheetId="0">Instructions!$B$2:$G$56</definedName>
    <definedName name="_xlnm.Print_Area" localSheetId="1">Purchase!$B$2:$M$81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" i="8" l="1"/>
  <c r="J14" i="2"/>
  <c r="J16" i="1"/>
  <c r="A114" i="6"/>
  <c r="A113" i="6"/>
  <c r="A112" i="6"/>
  <c r="A111" i="6"/>
  <c r="A110" i="6"/>
  <c r="A109" i="6"/>
  <c r="A87" i="6"/>
  <c r="A86" i="6"/>
  <c r="A85" i="6"/>
  <c r="A79" i="6"/>
  <c r="A77" i="6"/>
  <c r="A73" i="6"/>
  <c r="A69" i="6"/>
  <c r="A68" i="6"/>
  <c r="A66" i="6"/>
  <c r="A40" i="6"/>
  <c r="A37" i="6"/>
  <c r="A33" i="6"/>
  <c r="A32" i="6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H102" i="8"/>
  <c r="E102" i="8"/>
  <c r="H101" i="8"/>
  <c r="E101" i="8"/>
  <c r="H100" i="8"/>
  <c r="E100" i="8"/>
  <c r="H99" i="8"/>
  <c r="E99" i="8"/>
  <c r="H98" i="8"/>
  <c r="E98" i="8"/>
  <c r="E97" i="8"/>
  <c r="E96" i="8"/>
  <c r="E95" i="8"/>
  <c r="E94" i="8"/>
  <c r="E93" i="8"/>
  <c r="E92" i="8"/>
  <c r="H17" i="8"/>
  <c r="J12" i="8"/>
  <c r="J11" i="8"/>
  <c r="A149" i="6"/>
  <c r="A148" i="6"/>
  <c r="A147" i="6"/>
  <c r="A146" i="6"/>
  <c r="A145" i="6"/>
  <c r="A144" i="6"/>
  <c r="A143" i="6"/>
  <c r="A142" i="6"/>
  <c r="A135" i="6"/>
  <c r="A130" i="6"/>
  <c r="A89" i="6"/>
  <c r="A78" i="6"/>
  <c r="A67" i="6"/>
  <c r="A65" i="6"/>
  <c r="A64" i="6"/>
  <c r="A63" i="6"/>
  <c r="A61" i="6"/>
  <c r="A59" i="6"/>
  <c r="A58" i="6"/>
  <c r="A57" i="6"/>
  <c r="A60" i="6"/>
  <c r="A56" i="6"/>
  <c r="A55" i="6"/>
  <c r="A54" i="6"/>
  <c r="A43" i="6"/>
  <c r="A42" i="6"/>
  <c r="A34" i="6"/>
  <c r="A21" i="6"/>
  <c r="A11" i="6"/>
  <c r="H17" i="2"/>
  <c r="J11" i="2"/>
  <c r="A2" i="6"/>
  <c r="A3" i="6"/>
  <c r="A4" i="6"/>
  <c r="A5" i="6"/>
  <c r="A6" i="6"/>
  <c r="A7" i="6"/>
  <c r="A8" i="6"/>
  <c r="A9" i="6"/>
  <c r="A10" i="6"/>
  <c r="A12" i="6"/>
  <c r="A13" i="6"/>
  <c r="A14" i="6"/>
  <c r="A15" i="6"/>
  <c r="A16" i="6"/>
  <c r="A17" i="6"/>
  <c r="A18" i="6"/>
  <c r="A19" i="6"/>
  <c r="A20" i="6"/>
  <c r="A22" i="6"/>
  <c r="A23" i="6"/>
  <c r="A24" i="6"/>
  <c r="A25" i="6"/>
  <c r="A26" i="6"/>
  <c r="A27" i="6"/>
  <c r="A28" i="6"/>
  <c r="A29" i="6"/>
  <c r="A30" i="6"/>
  <c r="A31" i="6"/>
  <c r="A35" i="6"/>
  <c r="A36" i="6"/>
  <c r="A38" i="6"/>
  <c r="A39" i="6"/>
  <c r="A41" i="6"/>
  <c r="A44" i="6"/>
  <c r="A45" i="6"/>
  <c r="A46" i="6"/>
  <c r="A47" i="6"/>
  <c r="A48" i="6"/>
  <c r="A49" i="6"/>
  <c r="A50" i="6"/>
  <c r="A51" i="6"/>
  <c r="A52" i="6"/>
  <c r="A53" i="6"/>
  <c r="A62" i="6"/>
  <c r="A70" i="6"/>
  <c r="A71" i="6"/>
  <c r="A72" i="6"/>
  <c r="A74" i="6"/>
  <c r="A75" i="6"/>
  <c r="J17" i="2"/>
  <c r="J19" i="2" s="1"/>
  <c r="J22" i="2" s="1"/>
  <c r="A76" i="6"/>
  <c r="A80" i="6"/>
  <c r="A81" i="6"/>
  <c r="A82" i="6"/>
  <c r="A83" i="6"/>
  <c r="A84" i="6"/>
  <c r="A88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1" i="6"/>
  <c r="A132" i="6"/>
  <c r="A133" i="6"/>
  <c r="A134" i="6"/>
  <c r="A136" i="6"/>
  <c r="A137" i="6"/>
  <c r="A138" i="6"/>
  <c r="A139" i="6"/>
  <c r="A140" i="6"/>
  <c r="A141" i="6"/>
  <c r="J4" i="4"/>
  <c r="J7" i="4"/>
  <c r="J6" i="4"/>
  <c r="J12" i="2"/>
  <c r="E92" i="2"/>
  <c r="E93" i="2"/>
  <c r="E94" i="2"/>
  <c r="E95" i="2"/>
  <c r="E96" i="2"/>
  <c r="E97" i="2"/>
  <c r="E98" i="2"/>
  <c r="H98" i="2"/>
  <c r="E99" i="2"/>
  <c r="H99" i="2"/>
  <c r="E100" i="2"/>
  <c r="H100" i="2"/>
  <c r="E101" i="2"/>
  <c r="H101" i="2"/>
  <c r="E102" i="2"/>
  <c r="H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J13" i="1"/>
  <c r="J14" i="1"/>
  <c r="J24" i="1"/>
  <c r="J30" i="1"/>
  <c r="J38" i="1"/>
  <c r="E86" i="1"/>
  <c r="E87" i="1"/>
  <c r="E88" i="1"/>
  <c r="E89" i="1"/>
  <c r="E90" i="1"/>
  <c r="E91" i="1"/>
  <c r="H91" i="1"/>
  <c r="E92" i="1"/>
  <c r="H92" i="1"/>
  <c r="E93" i="1"/>
  <c r="H93" i="1"/>
  <c r="E94" i="1"/>
  <c r="H94" i="1"/>
  <c r="E95" i="1"/>
  <c r="H95" i="1"/>
  <c r="E96" i="1"/>
  <c r="H96" i="1"/>
  <c r="E97" i="1"/>
  <c r="H97" i="1"/>
  <c r="E98" i="1"/>
  <c r="H98" i="1"/>
  <c r="E99" i="1"/>
  <c r="H99" i="1"/>
  <c r="E100" i="1"/>
  <c r="H100" i="1"/>
  <c r="E101" i="1"/>
  <c r="H101" i="1"/>
  <c r="E102" i="1"/>
  <c r="H102" i="1"/>
  <c r="E103" i="1"/>
  <c r="H103" i="1"/>
  <c r="E104" i="1"/>
  <c r="H104" i="1"/>
  <c r="E105" i="1"/>
  <c r="H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J17" i="8"/>
  <c r="J19" i="8" s="1"/>
  <c r="J18" i="1"/>
  <c r="J20" i="1" s="1"/>
  <c r="J23" i="1" s="1"/>
  <c r="H18" i="1"/>
  <c r="J20" i="2" l="1"/>
  <c r="K20" i="2" s="1"/>
  <c r="J21" i="1"/>
  <c r="K21" i="1" s="1"/>
  <c r="J20" i="8"/>
  <c r="K20" i="8" s="1"/>
  <c r="J22" i="8"/>
  <c r="J25" i="1"/>
  <c r="K23" i="1"/>
  <c r="K22" i="2"/>
  <c r="J24" i="2"/>
  <c r="M21" i="2" l="1"/>
  <c r="J25" i="2"/>
  <c r="K24" i="2"/>
  <c r="M23" i="2" s="1"/>
  <c r="H25" i="2"/>
  <c r="J27" i="1"/>
  <c r="K27" i="1" s="1"/>
  <c r="J29" i="1"/>
  <c r="M22" i="1"/>
  <c r="J24" i="8"/>
  <c r="K22" i="8"/>
  <c r="M21" i="8" l="1"/>
  <c r="K29" i="1"/>
  <c r="M26" i="1" s="1"/>
  <c r="H31" i="1"/>
  <c r="J31" i="1"/>
  <c r="J25" i="8"/>
  <c r="H25" i="8"/>
  <c r="K24" i="8"/>
  <c r="M23" i="8" s="1"/>
  <c r="F26" i="2"/>
  <c r="J36" i="2" s="1"/>
  <c r="J37" i="2" s="1"/>
  <c r="K25" i="2"/>
  <c r="J40" i="2"/>
  <c r="J45" i="1" l="1"/>
  <c r="K31" i="1"/>
  <c r="F32" i="1"/>
  <c r="J40" i="8"/>
  <c r="F26" i="8"/>
  <c r="J36" i="8" s="1"/>
  <c r="J37" i="8" s="1"/>
  <c r="K25" i="8"/>
  <c r="J26" i="2"/>
  <c r="J41" i="2" l="1"/>
  <c r="J42" i="2" s="1"/>
  <c r="J43" i="2" s="1"/>
  <c r="J28" i="2"/>
  <c r="K28" i="2" s="1"/>
  <c r="J26" i="8"/>
  <c r="J32" i="1"/>
  <c r="J41" i="1"/>
  <c r="J42" i="1" s="1"/>
  <c r="J46" i="1" l="1"/>
  <c r="J47" i="1" s="1"/>
  <c r="J48" i="1" s="1"/>
  <c r="J34" i="1"/>
  <c r="K34" i="1" s="1"/>
  <c r="J41" i="8"/>
  <c r="J42" i="8" s="1"/>
  <c r="J43" i="8" s="1"/>
  <c r="J28" i="8"/>
  <c r="K28" i="8" s="1"/>
  <c r="E43" i="2"/>
  <c r="C43" i="2"/>
  <c r="C43" i="8" l="1"/>
  <c r="E43" i="8"/>
</calcChain>
</file>

<file path=xl/sharedStrings.xml><?xml version="1.0" encoding="utf-8"?>
<sst xmlns="http://schemas.openxmlformats.org/spreadsheetml/2006/main" count="1247" uniqueCount="369">
  <si>
    <t>Sales Price</t>
  </si>
  <si>
    <t>Appraised Value</t>
  </si>
  <si>
    <t>Maximum Potential Guaranty</t>
  </si>
  <si>
    <t>x 25%</t>
  </si>
  <si>
    <t>VA Funding Fee</t>
  </si>
  <si>
    <t>Total Down Payment</t>
  </si>
  <si>
    <t>Veteran's Additional Down Payment</t>
  </si>
  <si>
    <t>Base Loan Amount before Funding Fee</t>
  </si>
  <si>
    <t>Total Note Loan Amount</t>
  </si>
  <si>
    <t>Available Entitlement &amp; Guaranty</t>
  </si>
  <si>
    <t>1) Required Guaranty &amp; Down Payment</t>
  </si>
  <si>
    <t>2) Available Guaranty</t>
  </si>
  <si>
    <t xml:space="preserve">County Limit (for Maximum Potential Guaranty Calculation): </t>
  </si>
  <si>
    <t>3) Down Payment</t>
  </si>
  <si>
    <t>Required Down Payment</t>
  </si>
  <si>
    <t>4) Maximum Loan Amount</t>
  </si>
  <si>
    <t xml:space="preserve">Less: Veteran's Additional Down Payment: </t>
  </si>
  <si>
    <t>Lesser of Sales Price/Appraisal</t>
  </si>
  <si>
    <t>$</t>
  </si>
  <si>
    <t>=</t>
  </si>
  <si>
    <t>-</t>
  </si>
  <si>
    <t>A</t>
  </si>
  <si>
    <t>B</t>
  </si>
  <si>
    <t>C</t>
  </si>
  <si>
    <t>D</t>
  </si>
  <si>
    <t>E</t>
  </si>
  <si>
    <t>F</t>
  </si>
  <si>
    <t>G</t>
  </si>
  <si>
    <t>H</t>
  </si>
  <si>
    <t>i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</si>
  <si>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</si>
  <si>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</si>
  <si>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</si>
  <si>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</si>
  <si>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</si>
  <si>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</si>
  <si>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</si>
  <si>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</si>
  <si>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</si>
  <si>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</si>
  <si>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</si>
  <si>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H - D</t>
  </si>
  <si>
    <t>A - B</t>
  </si>
  <si>
    <t>If H &lt; D, then</t>
  </si>
  <si>
    <t>If A &lt; B, then</t>
  </si>
  <si>
    <t>Purchase Price</t>
  </si>
  <si>
    <t>Est. Prepaids</t>
  </si>
  <si>
    <t>Funding Fee</t>
  </si>
  <si>
    <t>Est. Closing Costs &amp; Discount Points</t>
  </si>
  <si>
    <t>Total Costs</t>
  </si>
  <si>
    <t>a</t>
  </si>
  <si>
    <t>b</t>
  </si>
  <si>
    <t>c</t>
  </si>
  <si>
    <t>d</t>
  </si>
  <si>
    <t>e</t>
  </si>
  <si>
    <t>f</t>
  </si>
  <si>
    <t>Seller-paid costs</t>
  </si>
  <si>
    <t>g</t>
  </si>
  <si>
    <t>Other credits</t>
  </si>
  <si>
    <t>h</t>
  </si>
  <si>
    <t>Funding Fee financed</t>
  </si>
  <si>
    <t>j</t>
  </si>
  <si>
    <t>k</t>
  </si>
  <si>
    <t>Base Loan Amount (excluding Funding Fee financed)</t>
  </si>
  <si>
    <t>Total Credits</t>
  </si>
  <si>
    <t>Cash from Borrower</t>
  </si>
  <si>
    <t>e - j</t>
  </si>
  <si>
    <t>6) Cash to Close</t>
  </si>
  <si>
    <t>= Q(1)</t>
  </si>
  <si>
    <t>Refinance Payoff</t>
  </si>
  <si>
    <t>Down Payment Due from Guaranty Shortfall:</t>
  </si>
  <si>
    <t xml:space="preserve">Down Payment Due from Appraisal Shortfall: </t>
  </si>
  <si>
    <t>3) Veteran's Required Equity</t>
  </si>
  <si>
    <t>Veteran's Required Equity Due from Guaranty Shortfall:</t>
  </si>
  <si>
    <t>Base LTV</t>
  </si>
  <si>
    <t>Total LTV</t>
  </si>
  <si>
    <t>Area Median Sales Price for SFR for this County</t>
  </si>
  <si>
    <t>Freddie Mac Loan Limit for SFR for this County</t>
  </si>
  <si>
    <t>x 125%</t>
  </si>
  <si>
    <t>x 175%</t>
  </si>
  <si>
    <t>County Limit</t>
  </si>
  <si>
    <t>8) County Limit (48 States)</t>
  </si>
  <si>
    <t>Lesser of [B] or [D]</t>
  </si>
  <si>
    <t>State:</t>
  </si>
  <si>
    <t>County:</t>
  </si>
  <si>
    <t>ALASKA</t>
  </si>
  <si>
    <t>ALABAMA</t>
  </si>
  <si>
    <t>ARKANSAS</t>
  </si>
  <si>
    <t>ARIZONA</t>
  </si>
  <si>
    <t>CALIFORNIA</t>
  </si>
  <si>
    <t>COLORADO</t>
  </si>
  <si>
    <t>CONNECTICUT</t>
  </si>
  <si>
    <t>DISTRICT OF COLUMBIA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</si>
  <si>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</si>
  <si>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</si>
  <si>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</si>
  <si>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</si>
  <si>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</si>
  <si>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</si>
  <si>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</si>
  <si>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</si>
  <si>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</si>
  <si>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</si>
  <si>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</si>
  <si>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</si>
  <si>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</si>
  <si>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</si>
  <si>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</si>
  <si>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</si>
  <si>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</si>
  <si>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</si>
  <si>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</si>
  <si>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</si>
  <si>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</si>
  <si>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</si>
  <si>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</si>
  <si>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</si>
  <si>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</si>
  <si>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</si>
  <si>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</si>
  <si>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</si>
  <si>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</si>
  <si>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</si>
  <si>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</si>
  <si>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</si>
  <si>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</si>
  <si>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</si>
  <si>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</si>
  <si>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</si>
  <si>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</si>
  <si>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</si>
  <si>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</si>
  <si>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</si>
  <si>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</si>
  <si>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</si>
  <si>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</si>
  <si>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State</t>
  </si>
  <si>
    <t>County</t>
  </si>
  <si>
    <t>LOS ANGELES</t>
  </si>
  <si>
    <t>BALTIMORE CITY</t>
  </si>
  <si>
    <t>State Code</t>
  </si>
  <si>
    <t>County Name</t>
  </si>
  <si>
    <t xml:space="preserve">State </t>
  </si>
  <si>
    <t>VA limit</t>
  </si>
  <si>
    <t>AK</t>
  </si>
  <si>
    <t>CA</t>
  </si>
  <si>
    <t>CO</t>
  </si>
  <si>
    <t>DC</t>
  </si>
  <si>
    <t>HI</t>
  </si>
  <si>
    <t>ID</t>
  </si>
  <si>
    <t>MA</t>
  </si>
  <si>
    <t>MD</t>
  </si>
  <si>
    <t>NH</t>
  </si>
  <si>
    <t>NJ</t>
  </si>
  <si>
    <t>NY</t>
  </si>
  <si>
    <t>PA</t>
  </si>
  <si>
    <t>UT</t>
  </si>
  <si>
    <t>VA</t>
  </si>
  <si>
    <t>Veteran</t>
  </si>
  <si>
    <t>0-4.99%</t>
  </si>
  <si>
    <t>5-9.99%</t>
  </si>
  <si>
    <t xml:space="preserve">       1)  Complete all fields colored in blue</t>
  </si>
  <si>
    <t xml:space="preserve">       2)  Select the State, County and Type of Veteran that best fits your scenario</t>
  </si>
  <si>
    <t>Completing the blue colored fields will tell you the following:</t>
  </si>
  <si>
    <r>
      <t xml:space="preserve">    Available Entitlement &amp; Guaranty = </t>
    </r>
    <r>
      <rPr>
        <sz val="10"/>
        <color indexed="10"/>
        <rFont val="Verdana"/>
        <family val="2"/>
      </rPr>
      <t>Line Item H</t>
    </r>
  </si>
  <si>
    <r>
      <t xml:space="preserve">Less: Previously Used Entitlement </t>
    </r>
    <r>
      <rPr>
        <b/>
        <sz val="8"/>
        <rFont val="Verdana"/>
        <family val="2"/>
      </rPr>
      <t>Not Restorable</t>
    </r>
  </si>
  <si>
    <t>Other</t>
  </si>
  <si>
    <t>Required 25% Coverage (Based on Lower of Sales Price/Appraised Value)</t>
  </si>
  <si>
    <r>
      <t xml:space="preserve">    Required 25% Coverage (Based on Lower of Sales Price/Appraised Value) = </t>
    </r>
    <r>
      <rPr>
        <sz val="10"/>
        <color indexed="10"/>
        <rFont val="Verdana"/>
        <family val="2"/>
      </rPr>
      <t>Line Item D</t>
    </r>
  </si>
  <si>
    <t>Overlays</t>
  </si>
  <si>
    <t>Regular Military - First Time Use</t>
  </si>
  <si>
    <t>Reserves / National Guard - First Time Use</t>
  </si>
  <si>
    <t>Regular Military - Subsequent Use</t>
  </si>
  <si>
    <t>Reserves / National Guard - Subsequent Use</t>
  </si>
  <si>
    <t>Exempt</t>
  </si>
  <si>
    <t xml:space="preserve">County Limit (for Maximum Potential VA Guaranty Calculation): </t>
  </si>
  <si>
    <t>Maximum Potential VA Guaranty</t>
  </si>
  <si>
    <t>Maximum Allowable Base Loan Amount for this Transaction fully guaranteed by VA:</t>
  </si>
  <si>
    <t>Maximum 90% of Current Appraised Value</t>
  </si>
  <si>
    <t>Required 25% Coverage (combination of available guaranty and equity)</t>
  </si>
  <si>
    <t>Lesser of D or H</t>
  </si>
  <si>
    <t>Final Guaranty charged to Veteran's Entitlement</t>
  </si>
  <si>
    <t>= R(2)</t>
  </si>
  <si>
    <t xml:space="preserve"> - M</t>
  </si>
  <si>
    <t>5) Cash to Close</t>
  </si>
  <si>
    <t>R(1)</t>
  </si>
  <si>
    <t>R(2)</t>
  </si>
  <si>
    <t>A - L</t>
  </si>
  <si>
    <t>1. Veterans receiving VA compensation for service-connected disabilities</t>
  </si>
  <si>
    <t>2. Veterans who would be entitled to receive compensation for service-connected disabilities if they did not receive retirement pay.</t>
  </si>
  <si>
    <t>4. Veterans who are rated by the VA as eligible to receive compensation as a result of pre-discharge disaility examination and rating.</t>
  </si>
  <si>
    <t>Exemptions:</t>
  </si>
  <si>
    <t>spouses are veterans with their own entitlements and whether they are using their own entitlements on the loan).</t>
  </si>
  <si>
    <t>3. Surviving spouses of veterans who died in service or from service-connected disabilities (regardless of whether such surviving</t>
  </si>
  <si>
    <t>Lesser of B or F</t>
  </si>
  <si>
    <t>If F &lt; B, then</t>
  </si>
  <si>
    <t>= J(1)</t>
  </si>
  <si>
    <t>=J(2)</t>
  </si>
  <si>
    <t>J(1)</t>
  </si>
  <si>
    <t>J(2)</t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</si>
  <si>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O</t>
    </r>
  </si>
  <si>
    <r>
      <t xml:space="preserve">    VA Funding Fee = </t>
    </r>
    <r>
      <rPr>
        <sz val="10"/>
        <color indexed="10"/>
        <rFont val="Verdana"/>
        <family val="2"/>
      </rPr>
      <t>Line Item R</t>
    </r>
  </si>
  <si>
    <r>
      <t xml:space="preserve">    Total Note Loan Amount = </t>
    </r>
    <r>
      <rPr>
        <sz val="10"/>
        <color indexed="10"/>
        <rFont val="Verdana"/>
        <family val="2"/>
      </rPr>
      <t>Line Item S</t>
    </r>
  </si>
  <si>
    <r>
      <t xml:space="preserve">    Cash from Borrower = </t>
    </r>
    <r>
      <rPr>
        <sz val="10"/>
        <color indexed="10"/>
        <rFont val="Verdana"/>
        <family val="2"/>
      </rPr>
      <t>Line Item k</t>
    </r>
  </si>
  <si>
    <r>
      <t xml:space="preserve">    Required 25% Coverage  = </t>
    </r>
    <r>
      <rPr>
        <sz val="10"/>
        <color indexed="10"/>
        <rFont val="Verdana"/>
        <family val="2"/>
      </rPr>
      <t>Line Item D</t>
    </r>
  </si>
  <si>
    <r>
      <t xml:space="preserve">    Available Entitlement &amp; Guaranty = </t>
    </r>
    <r>
      <rPr>
        <sz val="10"/>
        <color indexed="10"/>
        <rFont val="Verdana"/>
        <family val="2"/>
      </rPr>
      <t>Line Item F</t>
    </r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</si>
  <si>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I</t>
    </r>
  </si>
  <si>
    <r>
      <t xml:space="preserve">    VA Funding Fee = </t>
    </r>
    <r>
      <rPr>
        <sz val="10"/>
        <color indexed="10"/>
        <rFont val="Verdana"/>
        <family val="2"/>
      </rPr>
      <t>Line Item J</t>
    </r>
  </si>
  <si>
    <r>
      <t xml:space="preserve">    Total Note Loan Amount = </t>
    </r>
    <r>
      <rPr>
        <sz val="10"/>
        <color indexed="10"/>
        <rFont val="Verdana"/>
        <family val="2"/>
      </rPr>
      <t>Line Item K</t>
    </r>
  </si>
  <si>
    <r>
      <t xml:space="preserve">For </t>
    </r>
    <r>
      <rPr>
        <b/>
        <u/>
        <sz val="11"/>
        <color indexed="12"/>
        <rFont val="Verdana"/>
        <family val="2"/>
      </rPr>
      <t>Purchase</t>
    </r>
    <r>
      <rPr>
        <b/>
        <sz val="11"/>
        <color indexed="12"/>
        <rFont val="Verdana"/>
        <family val="2"/>
      </rPr>
      <t xml:space="preserve"> loans please go to the "Purchase" tab.</t>
    </r>
  </si>
  <si>
    <r>
      <t xml:space="preserve">For </t>
    </r>
    <r>
      <rPr>
        <b/>
        <u/>
        <sz val="11"/>
        <color indexed="12"/>
        <rFont val="Verdana"/>
        <family val="2"/>
      </rPr>
      <t>Cash-Out</t>
    </r>
    <r>
      <rPr>
        <b/>
        <sz val="11"/>
        <color indexed="12"/>
        <rFont val="Verdana"/>
        <family val="2"/>
      </rPr>
      <t xml:space="preserve"> loans "Cash-out" tab</t>
    </r>
  </si>
  <si>
    <t>VA's Maximum Allowable Base Loan Amount for this Transaction:</t>
  </si>
  <si>
    <t>Maximum Base Loan Amount before Funding Fee</t>
  </si>
  <si>
    <t>See Product Profiles for overlays and additional requirements</t>
  </si>
  <si>
    <t>VA Calculation Tool - Instructions</t>
  </si>
  <si>
    <t>FL</t>
  </si>
  <si>
    <t>TN</t>
  </si>
  <si>
    <t xml:space="preserve">7) Funding Fee Tables </t>
  </si>
  <si>
    <t>F - B</t>
  </si>
  <si>
    <t>A - H</t>
  </si>
  <si>
    <t>KUSILVAK CENSUS AREA</t>
  </si>
  <si>
    <r>
      <t xml:space="preserve">VA Loan Limit Calculator for </t>
    </r>
    <r>
      <rPr>
        <b/>
        <sz val="10"/>
        <color indexed="10"/>
        <rFont val="Verdana"/>
        <family val="2"/>
      </rPr>
      <t>Purchases</t>
    </r>
  </si>
  <si>
    <r>
      <t xml:space="preserve">VA Loan Limit Calculator for </t>
    </r>
    <r>
      <rPr>
        <b/>
        <sz val="9.75"/>
        <color indexed="17"/>
        <rFont val="Verdana"/>
        <family val="2"/>
      </rPr>
      <t>95% LTV Cash-out Refinances</t>
    </r>
  </si>
  <si>
    <r>
      <t xml:space="preserve">VA Loan Limit Calculator for </t>
    </r>
    <r>
      <rPr>
        <b/>
        <sz val="9.75"/>
        <color indexed="17"/>
        <rFont val="Verdana"/>
        <family val="2"/>
      </rPr>
      <t>100% Cash-out Refinances
 ~ Pay off first mortgage and purchase money seconds only! ~</t>
    </r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</si>
  <si>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</si>
  <si>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</si>
  <si>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</si>
  <si>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</si>
  <si>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</si>
  <si>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</si>
  <si>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</si>
  <si>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</si>
  <si>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</si>
  <si>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</si>
  <si>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</si>
  <si>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</si>
  <si>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</si>
  <si>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</si>
  <si>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</si>
  <si>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</si>
  <si>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</si>
  <si>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</si>
  <si>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</si>
  <si>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</si>
  <si>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</si>
  <si>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SITKA CITY AND BOROUGH</t>
  </si>
  <si>
    <t>SKAGWAY MUNICIPALITY</t>
  </si>
  <si>
    <t>SOUTHEAST FAIRBANKS CENSUS AREA</t>
  </si>
  <si>
    <t>WRANGELL CITY AND BOROUGH</t>
  </si>
  <si>
    <t>YAKUTAT CITY AND BOROUGH</t>
  </si>
  <si>
    <t>YUKON-KOYUKUK CENSUS AREA</t>
  </si>
  <si>
    <t>ALAMEDA COUNTY</t>
  </si>
  <si>
    <t>CONTRA COSTA COUNTY</t>
  </si>
  <si>
    <t>LOS ANGELES COUNTY</t>
  </si>
  <si>
    <t>MARIN COUNTY</t>
  </si>
  <si>
    <t>MONTEREY COUNTY</t>
  </si>
  <si>
    <t>NAPA COUNTY</t>
  </si>
  <si>
    <t>ORANGE COUNTY</t>
  </si>
  <si>
    <t>SAN BENITO COUNTY</t>
  </si>
  <si>
    <t>SAN DIEGO COUNTY</t>
  </si>
  <si>
    <t>SAN FRANCISCO COUNTY</t>
  </si>
  <si>
    <t>SAN LUIS OBISPO COUNTY</t>
  </si>
  <si>
    <t>SAN MATEO COUNTY</t>
  </si>
  <si>
    <t>SANTA BARBARA COUNTY</t>
  </si>
  <si>
    <t>SANTA CLARA COUNTY</t>
  </si>
  <si>
    <t>SANTA CRUZ COUNTY</t>
  </si>
  <si>
    <t>SONOMA COUNTY</t>
  </si>
  <si>
    <t>VENTURA COUNTY</t>
  </si>
  <si>
    <t>ADAMS COUNTY</t>
  </si>
  <si>
    <t>ARAPAHOE COUNTY</t>
  </si>
  <si>
    <t>BOULDER COUNTY</t>
  </si>
  <si>
    <t>BROOMFIELD COUNTY</t>
  </si>
  <si>
    <t>CLEAR CREEK COUNTY</t>
  </si>
  <si>
    <t>DENVER COUNTY</t>
  </si>
  <si>
    <t>DOUGLAS COUNTY</t>
  </si>
  <si>
    <t>EAGLE COUNTY</t>
  </si>
  <si>
    <t>ELBERT COUNTY</t>
  </si>
  <si>
    <t>GARFIELD COUNTY</t>
  </si>
  <si>
    <t>GILPIN COUNTY</t>
  </si>
  <si>
    <t>JEFFERSON COUNTY</t>
  </si>
  <si>
    <t>PARK COUNTY</t>
  </si>
  <si>
    <t>PITKIN COUNTY</t>
  </si>
  <si>
    <t>ROUTT COUNTY</t>
  </si>
  <si>
    <t>SAN MIGUEL COUNTY</t>
  </si>
  <si>
    <t>SUMMIT COUNTY</t>
  </si>
  <si>
    <t>MONROE COUNTY</t>
  </si>
  <si>
    <t>HAWAII COUNTY</t>
  </si>
  <si>
    <t>HONOLULU COUNTY</t>
  </si>
  <si>
    <t>KALAWAO COUNTY</t>
  </si>
  <si>
    <t>KAUAI COUNTY</t>
  </si>
  <si>
    <t>MAUI COUNTY</t>
  </si>
  <si>
    <t>TETON COUNTY</t>
  </si>
  <si>
    <t>CALVERT COUNTY</t>
  </si>
  <si>
    <t>CHARLES COUNTY</t>
  </si>
  <si>
    <t>FREDERICK COUNTY</t>
  </si>
  <si>
    <t>MONTGOMERY COUNTY</t>
  </si>
  <si>
    <t>PRINCE GEORGE'S COUNTY</t>
  </si>
  <si>
    <t>DUKES COUNTY</t>
  </si>
  <si>
    <t>ESSEX COUNTY</t>
  </si>
  <si>
    <t>MIDDLESEX COUNTY</t>
  </si>
  <si>
    <t>NANTUCKET COUNTY</t>
  </si>
  <si>
    <t>NORFOLK COUNTY</t>
  </si>
  <si>
    <t>PLYMOUTH COUNTY</t>
  </si>
  <si>
    <t>SUFFOLK COUNTY</t>
  </si>
  <si>
    <t>ROCKINGHAM COUNTY</t>
  </si>
  <si>
    <t>STRAFFORD COUNTY</t>
  </si>
  <si>
    <t>HUDSON COUNTY</t>
  </si>
  <si>
    <t>HUNTERDON COUNTY</t>
  </si>
  <si>
    <t>MONMOUTH COUNTY</t>
  </si>
  <si>
    <t>MORRIS COUNTY</t>
  </si>
  <si>
    <t>OCEAN COUNTY</t>
  </si>
  <si>
    <t>PASSAIC COUNTY</t>
  </si>
  <si>
    <t>SOMERSET COUNTY</t>
  </si>
  <si>
    <t>SUSSEX COUNTY</t>
  </si>
  <si>
    <t>UNION COUNTY</t>
  </si>
  <si>
    <t>BRONX COUNTY</t>
  </si>
  <si>
    <t>KINGS COUNTY</t>
  </si>
  <si>
    <t>NASSAU COUNTY</t>
  </si>
  <si>
    <t>NEW YORK COUNTY</t>
  </si>
  <si>
    <t>PUTNAM COUNTY</t>
  </si>
  <si>
    <t>QUEENS COUNTY</t>
  </si>
  <si>
    <t>RICHMOND COUNTY</t>
  </si>
  <si>
    <t>ROCKLAND COUNTY</t>
  </si>
  <si>
    <t>WESTCHESTER COUNTY</t>
  </si>
  <si>
    <t>PIKE COUNTY</t>
  </si>
  <si>
    <t>CANNON COUNTY</t>
  </si>
  <si>
    <t>CHEATHAM COUNTY</t>
  </si>
  <si>
    <t>DAVIDSON COUNTY</t>
  </si>
  <si>
    <t>DICKSON COUNTY</t>
  </si>
  <si>
    <t>MACON COUNTY</t>
  </si>
  <si>
    <t>MAURY COUNTY</t>
  </si>
  <si>
    <t>ROBERTSON COUNTY</t>
  </si>
  <si>
    <t>RUTHERFORD COUNTY</t>
  </si>
  <si>
    <t>SMITH COUNTY</t>
  </si>
  <si>
    <t>SUMNER COUNTY</t>
  </si>
  <si>
    <t>TROUSDALE COUNTY</t>
  </si>
  <si>
    <t>WILLIAMSON COUNTY</t>
  </si>
  <si>
    <t>WILSON COUNTY</t>
  </si>
  <si>
    <t>WASATCH COUNTY</t>
  </si>
  <si>
    <t>ARLINGTON COUNTY</t>
  </si>
  <si>
    <t>CLARKE COUNTY</t>
  </si>
  <si>
    <t>CULPEPER COUNTY</t>
  </si>
  <si>
    <t>FAIRFAX COUNTY</t>
  </si>
  <si>
    <t>FAUQUIER COUNTY</t>
  </si>
  <si>
    <t>LOUDOUN COUNTY</t>
  </si>
  <si>
    <t>MADISON COUNTY</t>
  </si>
  <si>
    <t>PRINCE WILLIAM COUNTY</t>
  </si>
  <si>
    <t>RAPPAHANNOCK COUNTY</t>
  </si>
  <si>
    <t>SPOTSYLVANIA COUNTY</t>
  </si>
  <si>
    <t>STAFFORD COUNTY</t>
  </si>
  <si>
    <t>WARREN COUNTY</t>
  </si>
  <si>
    <t>ALEXANDRIA CITY</t>
  </si>
  <si>
    <t>FAIRFAX CITY</t>
  </si>
  <si>
    <t>FALLS CHURCH CITY</t>
  </si>
  <si>
    <t>FREDERICKSBURG CITY</t>
  </si>
  <si>
    <t>MANASSAS CITY</t>
  </si>
  <si>
    <t>MANASSAS PARK CITY</t>
  </si>
  <si>
    <t>KING COUNTY</t>
  </si>
  <si>
    <t>PIERCE COUNTY</t>
  </si>
  <si>
    <t>SNOHOMISH COUNTY</t>
  </si>
  <si>
    <t>BERGEN COUNTY</t>
  </si>
  <si>
    <r>
      <rPr>
        <b/>
        <sz val="12"/>
        <color theme="0"/>
        <rFont val="Arial"/>
        <family val="2"/>
      </rPr>
      <t>2009</t>
    </r>
    <r>
      <rPr>
        <b/>
        <sz val="12"/>
        <color indexed="12"/>
        <rFont val="Arial"/>
        <family val="2"/>
      </rPr>
      <t xml:space="preserve"> VA County Limit Calculator</t>
    </r>
  </si>
  <si>
    <t>No Counties &gt; $766550k; Default to $766550k</t>
  </si>
  <si>
    <t>CHUGACH CENSUS AREA</t>
  </si>
  <si>
    <t>COPPER RIVER CENSUS AREA</t>
  </si>
  <si>
    <t>WAYNE COUNTY</t>
  </si>
  <si>
    <t>WA</t>
  </si>
  <si>
    <t>WV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</si>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</sst>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&quot;$&quot;#,##0"/>
  </numFmts>
  <fonts count="4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19"/>
      <name val="Verdana"/>
      <family val="2"/>
    </font>
    <font>
      <sz val="8"/>
      <name val="Verdana"/>
      <family val="2"/>
    </font>
    <font>
      <b/>
      <sz val="12"/>
      <color indexed="12"/>
      <name val="Verdana"/>
      <family val="2"/>
    </font>
    <font>
      <sz val="12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color indexed="12"/>
      <name val="Verdana"/>
      <family val="2"/>
    </font>
    <font>
      <sz val="10"/>
      <color indexed="10"/>
      <name val="Verdana"/>
      <family val="2"/>
    </font>
    <font>
      <b/>
      <sz val="8"/>
      <name val="Verdana"/>
      <family val="2"/>
    </font>
    <font>
      <u/>
      <sz val="8"/>
      <color indexed="12"/>
      <name val="Verdana"/>
      <family val="2"/>
    </font>
    <font>
      <sz val="8"/>
      <color indexed="9"/>
      <name val="Verdana"/>
      <family val="2"/>
    </font>
    <font>
      <b/>
      <sz val="8"/>
      <color indexed="12"/>
      <name val="Verdana"/>
      <family val="2"/>
    </font>
    <font>
      <b/>
      <sz val="8"/>
      <color indexed="10"/>
      <name val="Verdana"/>
      <family val="2"/>
    </font>
    <font>
      <b/>
      <sz val="11"/>
      <color indexed="12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Verdana"/>
      <family val="2"/>
    </font>
    <font>
      <sz val="8"/>
      <color indexed="10"/>
      <name val="Verdana"/>
      <family val="2"/>
    </font>
    <font>
      <b/>
      <sz val="12"/>
      <color indexed="23"/>
      <name val="Verdana"/>
      <family val="2"/>
    </font>
    <font>
      <b/>
      <u/>
      <sz val="11"/>
      <color indexed="12"/>
      <name val="Verdana"/>
      <family val="2"/>
    </font>
    <font>
      <sz val="11"/>
      <color indexed="12"/>
      <name val="Verdana"/>
      <family val="2"/>
    </font>
    <font>
      <b/>
      <sz val="11"/>
      <color indexed="8"/>
      <name val="Verdana"/>
      <family val="2"/>
    </font>
    <font>
      <b/>
      <sz val="8"/>
      <color indexed="10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9.75"/>
      <color indexed="12"/>
      <name val="Verdana"/>
      <family val="2"/>
    </font>
    <font>
      <b/>
      <sz val="9.75"/>
      <color indexed="17"/>
      <name val="Verdana"/>
      <family val="2"/>
    </font>
    <font>
      <b/>
      <sz val="12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" fillId="0" borderId="0"/>
    <xf numFmtId="0" fontId="30" fillId="0" borderId="0"/>
    <xf numFmtId="0" fontId="7" fillId="0" borderId="0"/>
    <xf numFmtId="0" fontId="8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78">
    <xf numFmtId="0" fontId="0" fillId="0" borderId="0" xfId="0"/>
    <xf numFmtId="44" fontId="1" fillId="2" borderId="1" xfId="1" applyFill="1" applyBorder="1" applyAlignment="1" applyProtection="1">
      <protection locked="0"/>
    </xf>
    <xf numFmtId="44" fontId="1" fillId="0" borderId="0" xfId="1" applyFill="1" applyBorder="1" applyAlignment="1" applyProtection="1">
      <protection locked="0"/>
    </xf>
    <xf numFmtId="49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0" xfId="0" applyAlignment="1">
      <alignment horizontal="right"/>
    </xf>
    <xf numFmtId="44" fontId="1" fillId="0" borderId="1" xfId="1" applyFill="1" applyBorder="1" applyProtection="1"/>
    <xf numFmtId="44" fontId="3" fillId="0" borderId="1" xfId="0" applyNumberFormat="1" applyFont="1" applyBorder="1"/>
    <xf numFmtId="49" fontId="0" fillId="0" borderId="4" xfId="0" applyNumberForma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right"/>
    </xf>
    <xf numFmtId="44" fontId="2" fillId="3" borderId="1" xfId="0" applyNumberFormat="1" applyFont="1" applyFill="1" applyBorder="1"/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6" xfId="0" applyBorder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4" borderId="0" xfId="5" applyFont="1" applyFill="1" applyAlignment="1" applyProtection="1">
      <alignment horizontal="center"/>
      <protection locked="0"/>
    </xf>
    <xf numFmtId="0" fontId="9" fillId="4" borderId="0" xfId="5" applyFont="1" applyFill="1" applyAlignment="1">
      <alignment horizontal="center"/>
    </xf>
    <xf numFmtId="0" fontId="10" fillId="4" borderId="0" xfId="5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9" fillId="0" borderId="0" xfId="7" applyFont="1"/>
    <xf numFmtId="0" fontId="9" fillId="0" borderId="0" xfId="7" applyFont="1" applyAlignment="1">
      <alignment wrapText="1"/>
    </xf>
    <xf numFmtId="0" fontId="10" fillId="0" borderId="0" xfId="7" applyFont="1"/>
    <xf numFmtId="166" fontId="10" fillId="0" borderId="0" xfId="7" applyNumberFormat="1" applyFont="1"/>
    <xf numFmtId="44" fontId="14" fillId="4" borderId="1" xfId="1" applyFont="1" applyFill="1" applyBorder="1" applyProtection="1"/>
    <xf numFmtId="0" fontId="25" fillId="4" borderId="0" xfId="0" applyFont="1" applyFill="1" applyAlignment="1">
      <alignment vertical="top" wrapText="1"/>
    </xf>
    <xf numFmtId="0" fontId="10" fillId="5" borderId="0" xfId="8" applyFont="1" applyFill="1" applyAlignment="1">
      <alignment horizontal="center"/>
    </xf>
    <xf numFmtId="44" fontId="14" fillId="0" borderId="1" xfId="1" applyFont="1" applyBorder="1" applyProtection="1"/>
    <xf numFmtId="44" fontId="14" fillId="0" borderId="1" xfId="0" applyNumberFormat="1" applyFont="1" applyBorder="1"/>
    <xf numFmtId="44" fontId="22" fillId="0" borderId="1" xfId="0" applyNumberFormat="1" applyFont="1" applyBorder="1"/>
    <xf numFmtId="44" fontId="14" fillId="0" borderId="1" xfId="1" applyFont="1" applyFill="1" applyBorder="1" applyProtection="1"/>
    <xf numFmtId="44" fontId="14" fillId="0" borderId="7" xfId="0" applyNumberFormat="1" applyFont="1" applyBorder="1"/>
    <xf numFmtId="44" fontId="22" fillId="0" borderId="8" xfId="0" applyNumberFormat="1" applyFont="1" applyBorder="1"/>
    <xf numFmtId="0" fontId="24" fillId="0" borderId="0" xfId="0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44" fontId="22" fillId="0" borderId="1" xfId="1" applyFont="1" applyFill="1" applyBorder="1" applyProtection="1"/>
    <xf numFmtId="6" fontId="30" fillId="0" borderId="0" xfId="6" applyNumberFormat="1"/>
    <xf numFmtId="0" fontId="26" fillId="0" borderId="0" xfId="0" applyFont="1" applyAlignment="1">
      <alignment horizontal="right"/>
    </xf>
    <xf numFmtId="0" fontId="26" fillId="0" borderId="0" xfId="0" applyFont="1"/>
    <xf numFmtId="0" fontId="10" fillId="4" borderId="9" xfId="5" applyFont="1" applyFill="1" applyBorder="1" applyAlignment="1">
      <alignment horizontal="center" vertical="center"/>
    </xf>
    <xf numFmtId="0" fontId="10" fillId="0" borderId="9" xfId="7" applyFont="1" applyBorder="1" applyAlignment="1">
      <alignment horizontal="center" vertical="center"/>
    </xf>
    <xf numFmtId="0" fontId="10" fillId="4" borderId="0" xfId="5" applyFont="1" applyFill="1" applyAlignment="1" applyProtection="1">
      <alignment horizontal="center"/>
      <protection locked="0"/>
    </xf>
    <xf numFmtId="0" fontId="14" fillId="0" borderId="10" xfId="0" applyFont="1" applyBorder="1"/>
    <xf numFmtId="44" fontId="36" fillId="0" borderId="1" xfId="1" applyFont="1" applyFill="1" applyBorder="1" applyProtection="1"/>
    <xf numFmtId="0" fontId="14" fillId="4" borderId="0" xfId="0" applyFont="1" applyFill="1"/>
    <xf numFmtId="0" fontId="13" fillId="4" borderId="0" xfId="0" applyFont="1" applyFill="1" applyAlignment="1">
      <alignment horizontal="center"/>
    </xf>
    <xf numFmtId="0" fontId="16" fillId="4" borderId="0" xfId="0" applyFont="1" applyFill="1"/>
    <xf numFmtId="0" fontId="20" fillId="4" borderId="0" xfId="0" applyFont="1" applyFill="1"/>
    <xf numFmtId="0" fontId="18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19" fillId="4" borderId="0" xfId="0" applyFont="1" applyFill="1"/>
    <xf numFmtId="0" fontId="27" fillId="4" borderId="0" xfId="0" applyFont="1" applyFill="1" applyAlignment="1">
      <alignment horizontal="left" indent="1"/>
    </xf>
    <xf numFmtId="0" fontId="34" fillId="4" borderId="0" xfId="0" applyFont="1" applyFill="1"/>
    <xf numFmtId="0" fontId="27" fillId="4" borderId="0" xfId="0" applyFont="1" applyFill="1"/>
    <xf numFmtId="0" fontId="14" fillId="4" borderId="0" xfId="0" applyFont="1" applyFill="1" applyAlignment="1">
      <alignment vertical="center"/>
    </xf>
    <xf numFmtId="49" fontId="24" fillId="0" borderId="0" xfId="0" applyNumberFormat="1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22" fillId="0" borderId="0" xfId="0" applyFont="1"/>
    <xf numFmtId="49" fontId="14" fillId="0" borderId="2" xfId="0" applyNumberFormat="1" applyFont="1" applyBorder="1" applyAlignment="1">
      <alignment horizontal="center"/>
    </xf>
    <xf numFmtId="0" fontId="14" fillId="0" borderId="3" xfId="0" applyFont="1" applyBorder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23" fillId="0" borderId="0" xfId="3" applyFont="1" applyBorder="1" applyAlignment="1" applyProtection="1">
      <alignment horizontal="center"/>
    </xf>
    <xf numFmtId="44" fontId="14" fillId="4" borderId="0" xfId="1" applyFont="1" applyFill="1" applyBorder="1" applyProtection="1"/>
    <xf numFmtId="49" fontId="14" fillId="0" borderId="2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44" fontId="14" fillId="0" borderId="6" xfId="1" applyFont="1" applyFill="1" applyBorder="1" applyAlignment="1" applyProtection="1">
      <alignment vertical="center"/>
    </xf>
    <xf numFmtId="0" fontId="14" fillId="0" borderId="3" xfId="0" applyFont="1" applyBorder="1" applyAlignment="1">
      <alignment horizontal="left"/>
    </xf>
    <xf numFmtId="0" fontId="14" fillId="0" borderId="0" xfId="0" quotePrefix="1" applyFont="1" applyAlignment="1">
      <alignment horizontal="center"/>
    </xf>
    <xf numFmtId="44" fontId="14" fillId="0" borderId="0" xfId="0" applyNumberFormat="1" applyFont="1"/>
    <xf numFmtId="44" fontId="14" fillId="0" borderId="0" xfId="0" applyNumberFormat="1" applyFont="1" applyAlignment="1">
      <alignment horizontal="center"/>
    </xf>
    <xf numFmtId="10" fontId="14" fillId="0" borderId="0" xfId="9" applyNumberFormat="1" applyFont="1" applyFill="1" applyBorder="1" applyProtection="1"/>
    <xf numFmtId="10" fontId="14" fillId="0" borderId="0" xfId="0" applyNumberFormat="1" applyFont="1"/>
    <xf numFmtId="0" fontId="14" fillId="0" borderId="11" xfId="0" quotePrefix="1" applyFont="1" applyBorder="1" applyAlignment="1">
      <alignment horizontal="right"/>
    </xf>
    <xf numFmtId="44" fontId="25" fillId="0" borderId="0" xfId="0" applyNumberFormat="1" applyFont="1" applyAlignment="1">
      <alignment horizontal="right"/>
    </xf>
    <xf numFmtId="44" fontId="14" fillId="0" borderId="11" xfId="0" quotePrefix="1" applyNumberFormat="1" applyFont="1" applyBorder="1" applyAlignment="1">
      <alignment horizontal="center"/>
    </xf>
    <xf numFmtId="0" fontId="14" fillId="0" borderId="0" xfId="0" quotePrefix="1" applyFont="1" applyAlignment="1">
      <alignment horizontal="right"/>
    </xf>
    <xf numFmtId="10" fontId="14" fillId="4" borderId="0" xfId="0" applyNumberFormat="1" applyFont="1" applyFill="1" applyAlignment="1">
      <alignment horizontal="center"/>
    </xf>
    <xf numFmtId="44" fontId="14" fillId="4" borderId="0" xfId="0" applyNumberFormat="1" applyFont="1" applyFill="1"/>
    <xf numFmtId="44" fontId="14" fillId="0" borderId="0" xfId="0" quotePrefix="1" applyNumberFormat="1" applyFont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44" fontId="24" fillId="4" borderId="6" xfId="0" applyNumberFormat="1" applyFont="1" applyFill="1" applyBorder="1" applyAlignment="1">
      <alignment horizontal="left"/>
    </xf>
    <xf numFmtId="44" fontId="25" fillId="0" borderId="6" xfId="0" applyNumberFormat="1" applyFont="1" applyBorder="1" applyAlignment="1">
      <alignment horizontal="right"/>
    </xf>
    <xf numFmtId="0" fontId="14" fillId="0" borderId="12" xfId="0" quotePrefix="1" applyFont="1" applyBorder="1" applyAlignment="1">
      <alignment horizontal="center"/>
    </xf>
    <xf numFmtId="165" fontId="14" fillId="0" borderId="0" xfId="0" applyNumberFormat="1" applyFont="1"/>
    <xf numFmtId="49" fontId="14" fillId="0" borderId="0" xfId="0" applyNumberFormat="1" applyFont="1" applyAlignment="1">
      <alignment horizontal="center"/>
    </xf>
    <xf numFmtId="49" fontId="22" fillId="0" borderId="4" xfId="0" applyNumberFormat="1" applyFont="1" applyBorder="1" applyAlignment="1">
      <alignment horizontal="center"/>
    </xf>
    <xf numFmtId="0" fontId="22" fillId="0" borderId="6" xfId="0" applyFont="1" applyBorder="1"/>
    <xf numFmtId="49" fontId="14" fillId="0" borderId="1" xfId="0" applyNumberFormat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44" fontId="22" fillId="0" borderId="0" xfId="0" applyNumberFormat="1" applyFont="1"/>
    <xf numFmtId="49" fontId="14" fillId="0" borderId="3" xfId="0" applyNumberFormat="1" applyFont="1" applyBorder="1" applyAlignment="1">
      <alignment horizontal="center"/>
    </xf>
    <xf numFmtId="0" fontId="14" fillId="0" borderId="11" xfId="0" applyFont="1" applyBorder="1"/>
    <xf numFmtId="0" fontId="22" fillId="0" borderId="0" xfId="4" applyFont="1"/>
    <xf numFmtId="0" fontId="14" fillId="0" borderId="0" xfId="4" applyFont="1"/>
    <xf numFmtId="0" fontId="14" fillId="0" borderId="0" xfId="4" applyFont="1" applyAlignment="1">
      <alignment horizontal="left" indent="1"/>
    </xf>
    <xf numFmtId="49" fontId="14" fillId="0" borderId="5" xfId="0" applyNumberFormat="1" applyFont="1" applyBorder="1" applyAlignment="1">
      <alignment horizontal="center"/>
    </xf>
    <xf numFmtId="0" fontId="14" fillId="0" borderId="6" xfId="0" applyFont="1" applyBorder="1"/>
    <xf numFmtId="0" fontId="14" fillId="0" borderId="6" xfId="0" applyFont="1" applyBorder="1" applyAlignment="1">
      <alignment horizontal="center"/>
    </xf>
    <xf numFmtId="0" fontId="14" fillId="0" borderId="14" xfId="0" applyFont="1" applyBorder="1"/>
    <xf numFmtId="0" fontId="31" fillId="0" borderId="0" xfId="0" applyFont="1"/>
    <xf numFmtId="0" fontId="31" fillId="0" borderId="0" xfId="0" applyFont="1" applyAlignment="1">
      <alignment horizontal="center"/>
    </xf>
    <xf numFmtId="0" fontId="37" fillId="0" borderId="0" xfId="0" applyFont="1"/>
    <xf numFmtId="49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/>
    <xf numFmtId="9" fontId="37" fillId="0" borderId="0" xfId="0" applyNumberFormat="1" applyFont="1" applyAlignment="1">
      <alignment horizontal="center"/>
    </xf>
    <xf numFmtId="10" fontId="37" fillId="0" borderId="0" xfId="0" applyNumberFormat="1" applyFont="1"/>
    <xf numFmtId="49" fontId="24" fillId="0" borderId="0" xfId="0" applyNumberFormat="1" applyFont="1"/>
    <xf numFmtId="44" fontId="14" fillId="0" borderId="0" xfId="1" applyFont="1" applyFill="1" applyBorder="1" applyAlignment="1" applyProtection="1"/>
    <xf numFmtId="0" fontId="14" fillId="0" borderId="0" xfId="0" applyFont="1" applyAlignment="1">
      <alignment horizontal="right" indent="1"/>
    </xf>
    <xf numFmtId="44" fontId="14" fillId="0" borderId="10" xfId="1" applyFont="1" applyFill="1" applyBorder="1" applyProtection="1"/>
    <xf numFmtId="0" fontId="2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44" fontId="14" fillId="4" borderId="0" xfId="0" applyNumberFormat="1" applyFont="1" applyFill="1" applyAlignment="1">
      <alignment horizontal="right"/>
    </xf>
    <xf numFmtId="44" fontId="24" fillId="0" borderId="6" xfId="0" applyNumberFormat="1" applyFont="1" applyBorder="1"/>
    <xf numFmtId="0" fontId="14" fillId="0" borderId="6" xfId="0" quotePrefix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0" fontId="25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/>
      <protection locked="0"/>
    </xf>
    <xf numFmtId="0" fontId="24" fillId="0" borderId="3" xfId="0" applyFont="1" applyBorder="1" applyProtection="1">
      <protection locked="0" hidden="1"/>
    </xf>
    <xf numFmtId="0" fontId="24" fillId="0" borderId="3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 vertical="center"/>
      <protection locked="0"/>
    </xf>
    <xf numFmtId="44" fontId="14" fillId="7" borderId="1" xfId="1" applyFont="1" applyFill="1" applyBorder="1" applyAlignment="1" applyProtection="1">
      <protection locked="0"/>
    </xf>
    <xf numFmtId="44" fontId="14" fillId="7" borderId="1" xfId="1" applyFont="1" applyFill="1" applyBorder="1" applyProtection="1">
      <protection locked="0"/>
    </xf>
    <xf numFmtId="10" fontId="14" fillId="7" borderId="1" xfId="0" applyNumberFormat="1" applyFont="1" applyFill="1" applyBorder="1" applyAlignment="1" applyProtection="1">
      <alignment horizontal="center"/>
      <protection locked="0"/>
    </xf>
    <xf numFmtId="44" fontId="14" fillId="8" borderId="1" xfId="0" applyNumberFormat="1" applyFont="1" applyFill="1" applyBorder="1"/>
    <xf numFmtId="44" fontId="22" fillId="9" borderId="1" xfId="0" applyNumberFormat="1" applyFont="1" applyFill="1" applyBorder="1"/>
    <xf numFmtId="44" fontId="22" fillId="9" borderId="8" xfId="0" applyNumberFormat="1" applyFont="1" applyFill="1" applyBorder="1"/>
    <xf numFmtId="10" fontId="14" fillId="10" borderId="0" xfId="0" applyNumberFormat="1" applyFont="1" applyFill="1"/>
    <xf numFmtId="10" fontId="14" fillId="11" borderId="0" xfId="0" applyNumberFormat="1" applyFont="1" applyFill="1"/>
    <xf numFmtId="164" fontId="14" fillId="11" borderId="0" xfId="0" applyNumberFormat="1" applyFont="1" applyFill="1"/>
    <xf numFmtId="44" fontId="14" fillId="8" borderId="1" xfId="1" applyFont="1" applyFill="1" applyBorder="1" applyProtection="1"/>
    <xf numFmtId="44" fontId="14" fillId="8" borderId="1" xfId="0" applyNumberFormat="1" applyFont="1" applyFill="1" applyBorder="1" applyProtection="1">
      <protection hidden="1"/>
    </xf>
    <xf numFmtId="0" fontId="10" fillId="0" borderId="0" xfId="7" applyFont="1" applyAlignment="1">
      <alignment wrapText="1"/>
    </xf>
    <xf numFmtId="0" fontId="11" fillId="5" borderId="0" xfId="8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35" fillId="4" borderId="0" xfId="0" applyFont="1" applyFill="1" applyAlignment="1">
      <alignment horizontal="center"/>
    </xf>
    <xf numFmtId="0" fontId="14" fillId="0" borderId="0" xfId="0" applyFont="1" applyAlignment="1">
      <alignment horizontal="right" indent="1"/>
    </xf>
    <xf numFmtId="0" fontId="14" fillId="0" borderId="11" xfId="0" quotePrefix="1" applyFont="1" applyBorder="1" applyAlignment="1">
      <alignment horizontal="right" indent="1"/>
    </xf>
    <xf numFmtId="0" fontId="39" fillId="0" borderId="0" xfId="0" applyFont="1" applyAlignment="1">
      <alignment horizontal="center" wrapText="1"/>
    </xf>
    <xf numFmtId="0" fontId="39" fillId="0" borderId="6" xfId="0" applyFont="1" applyBorder="1" applyAlignment="1">
      <alignment horizontal="center" wrapText="1"/>
    </xf>
    <xf numFmtId="0" fontId="17" fillId="12" borderId="15" xfId="0" applyFont="1" applyFill="1" applyBorder="1" applyAlignment="1">
      <alignment horizontal="left"/>
    </xf>
    <xf numFmtId="0" fontId="17" fillId="12" borderId="16" xfId="0" applyFont="1" applyFill="1" applyBorder="1" applyAlignment="1">
      <alignment horizontal="left"/>
    </xf>
    <xf numFmtId="0" fontId="17" fillId="12" borderId="17" xfId="0" applyFont="1" applyFill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7" fillId="12" borderId="3" xfId="0" applyFont="1" applyFill="1" applyBorder="1" applyAlignment="1">
      <alignment horizontal="left"/>
    </xf>
    <xf numFmtId="0" fontId="17" fillId="12" borderId="0" xfId="0" applyFont="1" applyFill="1" applyAlignment="1">
      <alignment horizontal="left"/>
    </xf>
    <xf numFmtId="0" fontId="17" fillId="12" borderId="11" xfId="0" applyFont="1" applyFill="1" applyBorder="1" applyAlignment="1">
      <alignment horizontal="left"/>
    </xf>
    <xf numFmtId="0" fontId="36" fillId="0" borderId="0" xfId="0" applyFont="1" applyAlignment="1">
      <alignment horizontal="right" indent="1"/>
    </xf>
    <xf numFmtId="0" fontId="36" fillId="0" borderId="11" xfId="0" applyFont="1" applyBorder="1" applyAlignment="1">
      <alignment horizontal="right" indent="1"/>
    </xf>
    <xf numFmtId="0" fontId="41" fillId="0" borderId="0" xfId="0" applyFont="1" applyAlignment="1">
      <alignment horizontal="center" wrapText="1"/>
    </xf>
    <xf numFmtId="0" fontId="41" fillId="0" borderId="6" xfId="0" applyFont="1" applyBorder="1" applyAlignment="1">
      <alignment horizontal="center" wrapText="1"/>
    </xf>
    <xf numFmtId="0" fontId="14" fillId="0" borderId="11" xfId="0" applyFont="1" applyBorder="1" applyAlignment="1">
      <alignment horizontal="right" indent="1"/>
    </xf>
    <xf numFmtId="0" fontId="36" fillId="0" borderId="10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/>
    </xf>
    <xf numFmtId="0" fontId="5" fillId="6" borderId="16" xfId="0" applyFont="1" applyFill="1" applyBorder="1" applyAlignment="1">
      <alignment horizontal="left"/>
    </xf>
    <xf numFmtId="0" fontId="5" fillId="6" borderId="17" xfId="0" applyFont="1" applyFill="1" applyBorder="1" applyAlignment="1">
      <alignment horizontal="left"/>
    </xf>
  </cellXfs>
  <cellStyles count="11">
    <cellStyle name="Currency" xfId="1" builtinId="4"/>
    <cellStyle name="Currency 2" xfId="2" xr:uid="{00000000-0005-0000-0000-000001000000}"/>
    <cellStyle name="Hyperlink" xfId="3" builtinId="8"/>
    <cellStyle name="Normal" xfId="0" builtinId="0"/>
    <cellStyle name="Normal 2" xfId="4" xr:uid="{00000000-0005-0000-0000-000004000000}"/>
    <cellStyle name="Normal_Agency_Loan_Limit_Lookup_Worksheet" xfId="5" xr:uid="{00000000-0005-0000-0000-000005000000}"/>
    <cellStyle name="Normal_Counties &gt;$417000" xfId="6" xr:uid="{00000000-0005-0000-0000-000006000000}"/>
    <cellStyle name="Normal_cy2009-VA_Limits-Raj" xfId="7" xr:uid="{00000000-0005-0000-0000-000007000000}"/>
    <cellStyle name="Normal_Jumbo Loan Limits by County" xfId="8" xr:uid="{00000000-0005-0000-0000-000008000000}"/>
    <cellStyle name="Percent" xfId="9" builtinId="5"/>
    <cellStyle name="Percent 2" xfId="10" xr:uid="{00000000-0005-0000-0000-00000A000000}"/>
  </cellStyles>
  <dxfs count="1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31932"/>
      <rgbColor rgb="00FFFFFF"/>
      <rgbColor rgb="00FF0000"/>
      <rgbColor rgb="0000FF00"/>
      <rgbColor rgb="000052C2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1707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11</xdr:row>
      <xdr:rowOff>28575</xdr:rowOff>
    </xdr:from>
    <xdr:to>
      <xdr:col>5</xdr:col>
      <xdr:colOff>266700</xdr:colOff>
      <xdr:row>22</xdr:row>
      <xdr:rowOff>104775</xdr:rowOff>
    </xdr:to>
    <xdr:pic>
      <xdr:nvPicPr>
        <xdr:cNvPr id="6678" name="Picture 15">
          <a:extLst>
            <a:ext uri="{FF2B5EF4-FFF2-40B4-BE49-F238E27FC236}">
              <a16:creationId xmlns:a16="http://schemas.microsoft.com/office/drawing/2014/main" id="{00000000-0008-0000-0000-00001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81200"/>
          <a:ext cx="48577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33</xdr:row>
      <xdr:rowOff>47625</xdr:rowOff>
    </xdr:from>
    <xdr:to>
      <xdr:col>5</xdr:col>
      <xdr:colOff>400050</xdr:colOff>
      <xdr:row>41</xdr:row>
      <xdr:rowOff>180975</xdr:rowOff>
    </xdr:to>
    <xdr:pic>
      <xdr:nvPicPr>
        <xdr:cNvPr id="6679" name="Picture 140">
          <a:extLst>
            <a:ext uri="{FF2B5EF4-FFF2-40B4-BE49-F238E27FC236}">
              <a16:creationId xmlns:a16="http://schemas.microsoft.com/office/drawing/2014/main" id="{00000000-0008-0000-0000-00001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800725"/>
          <a:ext cx="4991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4</xdr:col>
      <xdr:colOff>453009</xdr:colOff>
      <xdr:row>4</xdr:row>
      <xdr:rowOff>192024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F0037-F2F7-4A63-91BF-1C24EB88B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2767584" cy="87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20</xdr:row>
      <xdr:rowOff>85725</xdr:rowOff>
    </xdr:from>
    <xdr:to>
      <xdr:col>12</xdr:col>
      <xdr:colOff>247650</xdr:colOff>
      <xdr:row>21</xdr:row>
      <xdr:rowOff>0</xdr:rowOff>
    </xdr:to>
    <xdr:cxnSp macro="">
      <xdr:nvCxnSpPr>
        <xdr:cNvPr id="10288" name="AutoShape 61">
          <a:extLst>
            <a:ext uri="{FF2B5EF4-FFF2-40B4-BE49-F238E27FC236}">
              <a16:creationId xmlns:a16="http://schemas.microsoft.com/office/drawing/2014/main" id="{00000000-0008-0000-0100-000030280000}"/>
            </a:ext>
          </a:extLst>
        </xdr:cNvPr>
        <xdr:cNvCxnSpPr>
          <a:cxnSpLocks noChangeShapeType="1"/>
        </xdr:cNvCxnSpPr>
      </xdr:nvCxnSpPr>
      <xdr:spPr bwMode="auto">
        <a:xfrm>
          <a:off x="8143875" y="3276600"/>
          <a:ext cx="352425" cy="762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22</xdr:row>
      <xdr:rowOff>0</xdr:rowOff>
    </xdr:from>
    <xdr:to>
      <xdr:col>12</xdr:col>
      <xdr:colOff>238125</xdr:colOff>
      <xdr:row>22</xdr:row>
      <xdr:rowOff>76200</xdr:rowOff>
    </xdr:to>
    <xdr:cxnSp macro="">
      <xdr:nvCxnSpPr>
        <xdr:cNvPr id="10289" name="AutoShape 62">
          <a:extLst>
            <a:ext uri="{FF2B5EF4-FFF2-40B4-BE49-F238E27FC236}">
              <a16:creationId xmlns:a16="http://schemas.microsoft.com/office/drawing/2014/main" id="{00000000-0008-0000-0100-000031280000}"/>
            </a:ext>
          </a:extLst>
        </xdr:cNvPr>
        <xdr:cNvCxnSpPr>
          <a:cxnSpLocks noChangeShapeType="1"/>
        </xdr:cNvCxnSpPr>
      </xdr:nvCxnSpPr>
      <xdr:spPr bwMode="auto">
        <a:xfrm flipV="1">
          <a:off x="8153400" y="3514725"/>
          <a:ext cx="333375" cy="7620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22</xdr:row>
      <xdr:rowOff>133350</xdr:rowOff>
    </xdr:from>
    <xdr:to>
      <xdr:col>12</xdr:col>
      <xdr:colOff>238125</xdr:colOff>
      <xdr:row>24</xdr:row>
      <xdr:rowOff>180975</xdr:rowOff>
    </xdr:to>
    <xdr:cxnSp macro="">
      <xdr:nvCxnSpPr>
        <xdr:cNvPr id="10290" name="AutoShape 63">
          <a:extLst>
            <a:ext uri="{FF2B5EF4-FFF2-40B4-BE49-F238E27FC236}">
              <a16:creationId xmlns:a16="http://schemas.microsoft.com/office/drawing/2014/main" id="{00000000-0008-0000-0100-00003228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8139112" y="3652838"/>
          <a:ext cx="352425" cy="34290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26</xdr:row>
      <xdr:rowOff>0</xdr:rowOff>
    </xdr:from>
    <xdr:to>
      <xdr:col>12</xdr:col>
      <xdr:colOff>238125</xdr:colOff>
      <xdr:row>28</xdr:row>
      <xdr:rowOff>95250</xdr:rowOff>
    </xdr:to>
    <xdr:cxnSp macro="">
      <xdr:nvCxnSpPr>
        <xdr:cNvPr id="10291" name="AutoShape 64">
          <a:extLst>
            <a:ext uri="{FF2B5EF4-FFF2-40B4-BE49-F238E27FC236}">
              <a16:creationId xmlns:a16="http://schemas.microsoft.com/office/drawing/2014/main" id="{00000000-0008-0000-0100-000033280000}"/>
            </a:ext>
          </a:extLst>
        </xdr:cNvPr>
        <xdr:cNvCxnSpPr>
          <a:cxnSpLocks noChangeShapeType="1"/>
        </xdr:cNvCxnSpPr>
      </xdr:nvCxnSpPr>
      <xdr:spPr bwMode="auto">
        <a:xfrm rot="-5400000">
          <a:off x="8110538" y="4205287"/>
          <a:ext cx="419100" cy="333375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16</xdr:row>
          <xdr:rowOff>0</xdr:rowOff>
        </xdr:from>
        <xdr:to>
          <xdr:col>6</xdr:col>
          <xdr:colOff>304800</xdr:colOff>
          <xdr:row>17</xdr:row>
          <xdr:rowOff>0</xdr:rowOff>
        </xdr:to>
        <xdr:sp macro="" textlink="">
          <xdr:nvSpPr>
            <xdr:cNvPr id="1091" name="ComboBox1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800100</xdr:colOff>
          <xdr:row>16</xdr:row>
          <xdr:rowOff>0</xdr:rowOff>
        </xdr:from>
        <xdr:to>
          <xdr:col>8</xdr:col>
          <xdr:colOff>57150</xdr:colOff>
          <xdr:row>17</xdr:row>
          <xdr:rowOff>0</xdr:rowOff>
        </xdr:to>
        <xdr:sp macro="" textlink="">
          <xdr:nvSpPr>
            <xdr:cNvPr id="1092" name="ComboBox2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52</xdr:row>
      <xdr:rowOff>19050</xdr:rowOff>
    </xdr:from>
    <xdr:to>
      <xdr:col>9</xdr:col>
      <xdr:colOff>409575</xdr:colOff>
      <xdr:row>65</xdr:row>
      <xdr:rowOff>9525</xdr:rowOff>
    </xdr:to>
    <xdr:pic>
      <xdr:nvPicPr>
        <xdr:cNvPr id="10293" name="Picture 1">
          <a:extLst>
            <a:ext uri="{FF2B5EF4-FFF2-40B4-BE49-F238E27FC236}">
              <a16:creationId xmlns:a16="http://schemas.microsoft.com/office/drawing/2014/main" id="{00000000-0008-0000-01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048625"/>
          <a:ext cx="655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</xdr:row>
      <xdr:rowOff>85725</xdr:rowOff>
    </xdr:from>
    <xdr:to>
      <xdr:col>6</xdr:col>
      <xdr:colOff>138684</xdr:colOff>
      <xdr:row>7</xdr:row>
      <xdr:rowOff>1524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89CE3-A1DB-4C2D-A9D1-EC1F6D02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19075"/>
          <a:ext cx="2767584" cy="87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9276" name="AutoShape 68">
          <a:extLst>
            <a:ext uri="{FF2B5EF4-FFF2-40B4-BE49-F238E27FC236}">
              <a16:creationId xmlns:a16="http://schemas.microsoft.com/office/drawing/2014/main" id="{00000000-0008-0000-0200-00003C24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486150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9277" name="AutoShape 69">
          <a:extLst>
            <a:ext uri="{FF2B5EF4-FFF2-40B4-BE49-F238E27FC236}">
              <a16:creationId xmlns:a16="http://schemas.microsoft.com/office/drawing/2014/main" id="{00000000-0008-0000-0200-00003D240000}"/>
            </a:ext>
          </a:extLst>
        </xdr:cNvPr>
        <xdr:cNvCxnSpPr>
          <a:cxnSpLocks noChangeShapeType="1"/>
        </xdr:cNvCxnSpPr>
      </xdr:nvCxnSpPr>
      <xdr:spPr bwMode="auto">
        <a:xfrm>
          <a:off x="8086725" y="2924175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9278" name="AutoShape 70">
          <a:extLst>
            <a:ext uri="{FF2B5EF4-FFF2-40B4-BE49-F238E27FC236}">
              <a16:creationId xmlns:a16="http://schemas.microsoft.com/office/drawing/2014/main" id="{00000000-0008-0000-0200-00003E24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152775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9279" name="AutoShape 71">
          <a:extLst>
            <a:ext uri="{FF2B5EF4-FFF2-40B4-BE49-F238E27FC236}">
              <a16:creationId xmlns:a16="http://schemas.microsoft.com/office/drawing/2014/main" id="{00000000-0008-0000-0200-00003F240000}"/>
            </a:ext>
          </a:extLst>
        </xdr:cNvPr>
        <xdr:cNvCxnSpPr>
          <a:cxnSpLocks noChangeShapeType="1"/>
        </xdr:cNvCxnSpPr>
      </xdr:nvCxnSpPr>
      <xdr:spPr bwMode="auto">
        <a:xfrm>
          <a:off x="8086725" y="3276600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2122" name="ComboBox1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2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2123" name="ComboBox2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2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19050</xdr:rowOff>
    </xdr:from>
    <xdr:to>
      <xdr:col>7</xdr:col>
      <xdr:colOff>2009775</xdr:colOff>
      <xdr:row>57</xdr:row>
      <xdr:rowOff>66675</xdr:rowOff>
    </xdr:to>
    <xdr:pic>
      <xdr:nvPicPr>
        <xdr:cNvPr id="9281" name="Picture 1">
          <a:extLst>
            <a:ext uri="{FF2B5EF4-FFF2-40B4-BE49-F238E27FC236}">
              <a16:creationId xmlns:a16="http://schemas.microsoft.com/office/drawing/2014/main" id="{00000000-0008-0000-02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23900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</xdr:row>
      <xdr:rowOff>28575</xdr:rowOff>
    </xdr:from>
    <xdr:to>
      <xdr:col>6</xdr:col>
      <xdr:colOff>195834</xdr:colOff>
      <xdr:row>5</xdr:row>
      <xdr:rowOff>144399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29662-EFED-4F3F-A3B9-4EEC07B51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1925"/>
          <a:ext cx="2767584" cy="87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8658" name="AutoShape 68">
          <a:extLst>
            <a:ext uri="{FF2B5EF4-FFF2-40B4-BE49-F238E27FC236}">
              <a16:creationId xmlns:a16="http://schemas.microsoft.com/office/drawing/2014/main" id="{00000000-0008-0000-0300-0000D221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686175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8659" name="AutoShape 69">
          <a:extLst>
            <a:ext uri="{FF2B5EF4-FFF2-40B4-BE49-F238E27FC236}">
              <a16:creationId xmlns:a16="http://schemas.microsoft.com/office/drawing/2014/main" id="{00000000-0008-0000-0300-0000D3210000}"/>
            </a:ext>
          </a:extLst>
        </xdr:cNvPr>
        <xdr:cNvCxnSpPr>
          <a:cxnSpLocks noChangeShapeType="1"/>
        </xdr:cNvCxnSpPr>
      </xdr:nvCxnSpPr>
      <xdr:spPr bwMode="auto">
        <a:xfrm>
          <a:off x="8086725" y="3124200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8660" name="AutoShape 70">
          <a:extLst>
            <a:ext uri="{FF2B5EF4-FFF2-40B4-BE49-F238E27FC236}">
              <a16:creationId xmlns:a16="http://schemas.microsoft.com/office/drawing/2014/main" id="{00000000-0008-0000-0300-0000D421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352800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8661" name="AutoShape 71">
          <a:extLst>
            <a:ext uri="{FF2B5EF4-FFF2-40B4-BE49-F238E27FC236}">
              <a16:creationId xmlns:a16="http://schemas.microsoft.com/office/drawing/2014/main" id="{00000000-0008-0000-0300-0000D5210000}"/>
            </a:ext>
          </a:extLst>
        </xdr:cNvPr>
        <xdr:cNvCxnSpPr>
          <a:cxnSpLocks noChangeShapeType="1"/>
        </xdr:cNvCxnSpPr>
      </xdr:nvCxnSpPr>
      <xdr:spPr bwMode="auto">
        <a:xfrm>
          <a:off x="8086725" y="3476625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8194" name="ComboBox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28575</xdr:rowOff>
    </xdr:from>
    <xdr:to>
      <xdr:col>7</xdr:col>
      <xdr:colOff>2009775</xdr:colOff>
      <xdr:row>57</xdr:row>
      <xdr:rowOff>76200</xdr:rowOff>
    </xdr:to>
    <xdr:pic>
      <xdr:nvPicPr>
        <xdr:cNvPr id="8663" name="Picture 9">
          <a:extLst>
            <a:ext uri="{FF2B5EF4-FFF2-40B4-BE49-F238E27FC236}">
              <a16:creationId xmlns:a16="http://schemas.microsoft.com/office/drawing/2014/main" id="{00000000-0008-0000-03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44855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47625</xdr:rowOff>
    </xdr:from>
    <xdr:to>
      <xdr:col>6</xdr:col>
      <xdr:colOff>205359</xdr:colOff>
      <xdr:row>5</xdr:row>
      <xdr:rowOff>163449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BB9D23-9F57-1FB1-5A03-1A98204E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80975"/>
          <a:ext cx="2767584" cy="87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4" name="AutoShape 2">
          <a:extLst>
            <a:ext uri="{FF2B5EF4-FFF2-40B4-BE49-F238E27FC236}">
              <a16:creationId xmlns:a16="http://schemas.microsoft.com/office/drawing/2014/main" id="{00000000-0008-0000-0400-00007E120000}"/>
            </a:ext>
          </a:extLst>
        </xdr:cNvPr>
        <xdr:cNvCxnSpPr>
          <a:cxnSpLocks noChangeShapeType="1"/>
        </xdr:cNvCxnSpPr>
      </xdr:nvCxnSpPr>
      <xdr:spPr bwMode="auto">
        <a:xfrm>
          <a:off x="104775" y="933450"/>
          <a:ext cx="0" cy="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5" name="AutoShape 3">
          <a:extLst>
            <a:ext uri="{FF2B5EF4-FFF2-40B4-BE49-F238E27FC236}">
              <a16:creationId xmlns:a16="http://schemas.microsoft.com/office/drawing/2014/main" id="{00000000-0008-0000-0400-00007F120000}"/>
            </a:ext>
          </a:extLst>
        </xdr:cNvPr>
        <xdr:cNvCxnSpPr>
          <a:cxnSpLocks noChangeShapeType="1"/>
        </xdr:cNvCxnSpPr>
      </xdr:nvCxnSpPr>
      <xdr:spPr bwMode="auto">
        <a:xfrm flipV="1">
          <a:off x="104775" y="933450"/>
          <a:ext cx="0" cy="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6" name="AutoShape 4">
          <a:extLst>
            <a:ext uri="{FF2B5EF4-FFF2-40B4-BE49-F238E27FC236}">
              <a16:creationId xmlns:a16="http://schemas.microsoft.com/office/drawing/2014/main" id="{00000000-0008-0000-0400-00008012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7" name="AutoShape 5">
          <a:extLst>
            <a:ext uri="{FF2B5EF4-FFF2-40B4-BE49-F238E27FC236}">
              <a16:creationId xmlns:a16="http://schemas.microsoft.com/office/drawing/2014/main" id="{00000000-0008-0000-0400-000081120000}"/>
            </a:ext>
          </a:extLst>
        </xdr:cNvPr>
        <xdr:cNvCxnSpPr>
          <a:cxnSpLocks noChangeShapeType="1"/>
        </xdr:cNvCxnSpPr>
      </xdr:nvCxnSpPr>
      <xdr:spPr bwMode="auto">
        <a:xfrm rot="-5400000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4.xml"/><Relationship Id="rId5" Type="http://schemas.openxmlformats.org/officeDocument/2006/relationships/image" Target="../media/image7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6.xml"/><Relationship Id="rId5" Type="http://schemas.openxmlformats.org/officeDocument/2006/relationships/image" Target="../media/image10.emf"/><Relationship Id="rId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1:F56"/>
  <sheetViews>
    <sheetView zoomScaleNormal="100" zoomScaleSheetLayoutView="100" workbookViewId="0">
      <selection activeCell="B8" sqref="B8"/>
    </sheetView>
  </sheetViews>
  <sheetFormatPr defaultRowHeight="10.5" x14ac:dyDescent="0.15"/>
  <cols>
    <col min="1" max="1" width="2.6640625" style="49" customWidth="1"/>
    <col min="2" max="2" width="11.83203125" style="49" customWidth="1"/>
    <col min="3" max="3" width="2.5" style="49" customWidth="1"/>
    <col min="4" max="4" width="26.6640625" style="49" customWidth="1"/>
    <col min="5" max="6" width="50" style="49" customWidth="1"/>
    <col min="7" max="16384" width="9.33203125" style="49"/>
  </cols>
  <sheetData>
    <row r="1" spans="2:6" ht="6" customHeight="1" x14ac:dyDescent="0.15"/>
    <row r="2" spans="2:6" ht="18.75" customHeight="1" x14ac:dyDescent="0.15"/>
    <row r="3" spans="2:6" ht="18.75" customHeight="1" x14ac:dyDescent="0.15"/>
    <row r="4" spans="2:6" ht="18.75" customHeight="1" x14ac:dyDescent="0.15"/>
    <row r="5" spans="2:6" ht="18.75" customHeight="1" x14ac:dyDescent="0.15"/>
    <row r="6" spans="2:6" ht="10.5" customHeight="1" x14ac:dyDescent="0.15">
      <c r="B6" s="151" t="s">
        <v>214</v>
      </c>
      <c r="C6" s="151"/>
      <c r="D6" s="151"/>
      <c r="E6" s="151"/>
      <c r="F6" s="151"/>
    </row>
    <row r="7" spans="2:6" ht="10.5" customHeight="1" x14ac:dyDescent="0.15">
      <c r="B7" s="151"/>
      <c r="C7" s="151"/>
      <c r="D7" s="151"/>
      <c r="E7" s="151"/>
      <c r="F7" s="151"/>
    </row>
    <row r="8" spans="2:6" ht="10.5" customHeight="1" x14ac:dyDescent="0.35">
      <c r="B8" s="50"/>
      <c r="C8" s="50"/>
      <c r="D8" s="50"/>
      <c r="E8" s="50"/>
      <c r="F8" s="50"/>
    </row>
    <row r="9" spans="2:6" s="55" customFormat="1" ht="15.75" customHeight="1" x14ac:dyDescent="0.2">
      <c r="B9" s="57" t="s">
        <v>209</v>
      </c>
      <c r="C9" s="58"/>
      <c r="D9" s="58"/>
      <c r="E9" s="58"/>
      <c r="F9" s="58"/>
    </row>
    <row r="10" spans="2:6" s="53" customFormat="1" ht="12.75" x14ac:dyDescent="0.2">
      <c r="B10" s="52" t="s">
        <v>161</v>
      </c>
      <c r="C10" s="52"/>
      <c r="D10" s="52"/>
      <c r="E10" s="52"/>
      <c r="F10" s="52"/>
    </row>
    <row r="11" spans="2:6" s="53" customFormat="1" ht="12.75" x14ac:dyDescent="0.2">
      <c r="B11" s="52" t="s">
        <v>162</v>
      </c>
      <c r="C11" s="52"/>
      <c r="D11" s="52"/>
      <c r="E11" s="52"/>
      <c r="F11" s="52"/>
    </row>
    <row r="12" spans="2:6" ht="15" customHeight="1" x14ac:dyDescent="0.2">
      <c r="B12" s="51"/>
      <c r="C12" s="51"/>
      <c r="D12" s="51"/>
      <c r="E12" s="51"/>
      <c r="F12" s="51"/>
    </row>
    <row r="13" spans="2:6" ht="15" customHeight="1" x14ac:dyDescent="0.2">
      <c r="B13" s="51"/>
      <c r="C13" s="51"/>
      <c r="D13" s="51"/>
      <c r="E13" s="51"/>
      <c r="F13" s="51"/>
    </row>
    <row r="14" spans="2:6" ht="15" customHeight="1" x14ac:dyDescent="0.2">
      <c r="B14" s="51"/>
      <c r="C14" s="51"/>
      <c r="D14" s="51"/>
      <c r="E14" s="51"/>
      <c r="F14" s="51"/>
    </row>
    <row r="15" spans="2:6" ht="15" customHeight="1" x14ac:dyDescent="0.2">
      <c r="B15" s="51"/>
      <c r="C15" s="51"/>
      <c r="D15" s="51"/>
      <c r="E15" s="51"/>
      <c r="F15" s="51"/>
    </row>
    <row r="16" spans="2:6" ht="15" customHeight="1" x14ac:dyDescent="0.2">
      <c r="B16" s="51"/>
      <c r="C16" s="51"/>
      <c r="D16" s="51"/>
      <c r="E16" s="51"/>
      <c r="F16" s="51"/>
    </row>
    <row r="17" spans="2:6" ht="15" customHeight="1" x14ac:dyDescent="0.2">
      <c r="B17" s="51"/>
      <c r="C17" s="51"/>
      <c r="D17" s="51"/>
      <c r="E17" s="51"/>
      <c r="F17" s="51"/>
    </row>
    <row r="18" spans="2:6" ht="15" customHeight="1" x14ac:dyDescent="0.2">
      <c r="B18" s="51"/>
      <c r="C18" s="51"/>
      <c r="D18" s="51"/>
      <c r="E18" s="51"/>
      <c r="F18" s="51"/>
    </row>
    <row r="19" spans="2:6" ht="15" customHeight="1" x14ac:dyDescent="0.2">
      <c r="B19" s="51"/>
      <c r="C19" s="51"/>
      <c r="D19" s="51"/>
      <c r="E19" s="51"/>
      <c r="F19" s="51"/>
    </row>
    <row r="20" spans="2:6" ht="14.25" customHeight="1" x14ac:dyDescent="0.2">
      <c r="B20" s="51"/>
      <c r="C20" s="51"/>
      <c r="D20" s="51"/>
      <c r="E20" s="51"/>
      <c r="F20" s="51"/>
    </row>
    <row r="21" spans="2:6" ht="14.25" customHeight="1" x14ac:dyDescent="0.2">
      <c r="B21" s="51"/>
      <c r="C21" s="51"/>
      <c r="D21" s="51"/>
      <c r="E21" s="51"/>
      <c r="F21" s="51"/>
    </row>
    <row r="22" spans="2:6" ht="14.25" customHeight="1" x14ac:dyDescent="0.2">
      <c r="B22" s="51"/>
      <c r="C22" s="51"/>
      <c r="D22" s="51"/>
      <c r="E22" s="51"/>
      <c r="F22" s="51"/>
    </row>
    <row r="23" spans="2:6" ht="11.25" customHeight="1" x14ac:dyDescent="0.2">
      <c r="B23" s="51"/>
      <c r="C23" s="51"/>
      <c r="D23" s="51"/>
      <c r="E23" s="51"/>
      <c r="F23" s="51"/>
    </row>
    <row r="24" spans="2:6" s="55" customFormat="1" ht="15" customHeight="1" x14ac:dyDescent="0.2">
      <c r="B24" s="58"/>
      <c r="C24" s="59" t="s">
        <v>163</v>
      </c>
      <c r="E24" s="58"/>
      <c r="F24" s="58"/>
    </row>
    <row r="25" spans="2:6" s="53" customFormat="1" ht="11.25" customHeight="1" x14ac:dyDescent="0.2">
      <c r="B25" s="52"/>
      <c r="C25" s="52" t="s">
        <v>168</v>
      </c>
      <c r="E25" s="52"/>
      <c r="F25" s="52"/>
    </row>
    <row r="26" spans="2:6" s="53" customFormat="1" ht="11.25" customHeight="1" x14ac:dyDescent="0.2">
      <c r="B26" s="52"/>
      <c r="C26" s="52" t="s">
        <v>164</v>
      </c>
      <c r="E26" s="52"/>
      <c r="F26" s="52"/>
    </row>
    <row r="27" spans="2:6" s="53" customFormat="1" ht="11.25" customHeight="1" x14ac:dyDescent="0.2">
      <c r="B27" s="52"/>
      <c r="C27" s="52" t="s">
        <v>200</v>
      </c>
      <c r="E27" s="52"/>
      <c r="F27" s="52"/>
    </row>
    <row r="28" spans="2:6" s="53" customFormat="1" ht="11.25" customHeight="1" x14ac:dyDescent="0.2">
      <c r="B28" s="52"/>
      <c r="C28" s="52" t="s">
        <v>201</v>
      </c>
      <c r="E28" s="52"/>
      <c r="F28" s="52"/>
    </row>
    <row r="29" spans="2:6" s="53" customFormat="1" ht="11.25" customHeight="1" x14ac:dyDescent="0.2">
      <c r="B29" s="52"/>
      <c r="C29" s="52" t="s">
        <v>202</v>
      </c>
      <c r="E29" s="52"/>
      <c r="F29" s="52"/>
    </row>
    <row r="30" spans="2:6" s="53" customFormat="1" ht="11.25" customHeight="1" x14ac:dyDescent="0.2">
      <c r="B30" s="52"/>
      <c r="C30" s="52" t="s">
        <v>203</v>
      </c>
      <c r="E30" s="52"/>
      <c r="F30" s="52"/>
    </row>
    <row r="31" spans="2:6" s="55" customFormat="1" ht="17.25" customHeight="1" x14ac:dyDescent="0.2">
      <c r="B31" s="57" t="s">
        <v>210</v>
      </c>
      <c r="C31" s="58"/>
      <c r="D31" s="58"/>
      <c r="E31" s="58"/>
      <c r="F31" s="58"/>
    </row>
    <row r="32" spans="2:6" s="53" customFormat="1" ht="12.75" x14ac:dyDescent="0.2">
      <c r="B32" s="52" t="s">
        <v>161</v>
      </c>
      <c r="C32" s="52"/>
      <c r="D32" s="52"/>
      <c r="E32" s="52"/>
      <c r="F32" s="52"/>
    </row>
    <row r="33" spans="2:6" s="53" customFormat="1" ht="12.75" x14ac:dyDescent="0.2">
      <c r="B33" s="52" t="s">
        <v>162</v>
      </c>
      <c r="C33" s="52"/>
      <c r="D33" s="52"/>
      <c r="E33" s="52"/>
      <c r="F33" s="52"/>
    </row>
    <row r="34" spans="2:6" ht="15.75" customHeight="1" x14ac:dyDescent="0.2">
      <c r="B34" s="51"/>
      <c r="C34" s="51"/>
      <c r="D34" s="51"/>
      <c r="E34" s="51"/>
      <c r="F34" s="51"/>
    </row>
    <row r="35" spans="2:6" ht="16.5" customHeight="1" x14ac:dyDescent="0.2">
      <c r="B35" s="51"/>
      <c r="C35" s="51"/>
      <c r="D35" s="51"/>
      <c r="E35" s="51"/>
      <c r="F35" s="51"/>
    </row>
    <row r="36" spans="2:6" ht="16.5" customHeight="1" x14ac:dyDescent="0.2">
      <c r="B36" s="51"/>
      <c r="C36" s="51"/>
      <c r="D36" s="51"/>
      <c r="E36" s="51"/>
      <c r="F36" s="51"/>
    </row>
    <row r="37" spans="2:6" ht="16.5" customHeight="1" x14ac:dyDescent="0.2">
      <c r="B37" s="51"/>
      <c r="C37" s="51"/>
      <c r="D37" s="51"/>
      <c r="E37" s="51"/>
      <c r="F37" s="51"/>
    </row>
    <row r="38" spans="2:6" ht="16.5" customHeight="1" x14ac:dyDescent="0.2">
      <c r="B38" s="51"/>
      <c r="C38" s="51"/>
      <c r="D38" s="51"/>
      <c r="E38" s="51"/>
      <c r="F38" s="51"/>
    </row>
    <row r="39" spans="2:6" ht="16.5" customHeight="1" x14ac:dyDescent="0.2">
      <c r="B39" s="51"/>
      <c r="C39" s="51"/>
      <c r="D39" s="51"/>
      <c r="E39" s="51"/>
      <c r="F39" s="51"/>
    </row>
    <row r="40" spans="2:6" ht="16.5" customHeight="1" x14ac:dyDescent="0.2">
      <c r="B40" s="51"/>
      <c r="C40" s="51"/>
      <c r="D40" s="51"/>
      <c r="E40" s="51"/>
      <c r="F40" s="51"/>
    </row>
    <row r="41" spans="2:6" ht="16.5" customHeight="1" x14ac:dyDescent="0.2">
      <c r="B41" s="51"/>
      <c r="C41" s="51"/>
      <c r="D41" s="51"/>
      <c r="E41" s="51"/>
      <c r="F41" s="51"/>
    </row>
    <row r="42" spans="2:6" ht="16.5" customHeight="1" x14ac:dyDescent="0.2">
      <c r="B42" s="51"/>
      <c r="C42" s="51"/>
      <c r="D42" s="51"/>
      <c r="E42" s="51"/>
      <c r="F42" s="51"/>
    </row>
    <row r="43" spans="2:6" s="55" customFormat="1" ht="16.5" customHeight="1" x14ac:dyDescent="0.2">
      <c r="B43" s="58"/>
      <c r="C43" s="59" t="s">
        <v>163</v>
      </c>
      <c r="E43" s="58"/>
      <c r="F43" s="58"/>
    </row>
    <row r="44" spans="2:6" s="53" customFormat="1" ht="11.25" customHeight="1" x14ac:dyDescent="0.2">
      <c r="B44" s="52"/>
      <c r="C44" s="52" t="s">
        <v>204</v>
      </c>
      <c r="E44" s="52"/>
      <c r="F44" s="52"/>
    </row>
    <row r="45" spans="2:6" s="53" customFormat="1" ht="11.25" customHeight="1" x14ac:dyDescent="0.2">
      <c r="B45" s="52"/>
      <c r="C45" s="52" t="s">
        <v>205</v>
      </c>
      <c r="E45" s="52"/>
      <c r="F45" s="52"/>
    </row>
    <row r="46" spans="2:6" s="53" customFormat="1" ht="11.25" customHeight="1" x14ac:dyDescent="0.2">
      <c r="B46" s="52"/>
      <c r="C46" s="52" t="s">
        <v>206</v>
      </c>
      <c r="E46" s="52"/>
      <c r="F46" s="52"/>
    </row>
    <row r="47" spans="2:6" s="53" customFormat="1" ht="11.25" customHeight="1" x14ac:dyDescent="0.2">
      <c r="B47" s="52"/>
      <c r="C47" s="52" t="s">
        <v>207</v>
      </c>
      <c r="E47" s="52"/>
      <c r="F47" s="52"/>
    </row>
    <row r="48" spans="2:6" s="53" customFormat="1" ht="11.25" customHeight="1" x14ac:dyDescent="0.2">
      <c r="B48" s="52"/>
      <c r="C48" s="52" t="s">
        <v>208</v>
      </c>
      <c r="E48" s="52"/>
      <c r="F48" s="52"/>
    </row>
    <row r="49" spans="2:6" s="53" customFormat="1" ht="11.25" customHeight="1" x14ac:dyDescent="0.2">
      <c r="B49" s="52"/>
      <c r="C49" s="52" t="s">
        <v>203</v>
      </c>
      <c r="E49" s="52"/>
      <c r="F49" s="52"/>
    </row>
    <row r="50" spans="2:6" s="55" customFormat="1" ht="15" customHeight="1" x14ac:dyDescent="0.2">
      <c r="B50" s="58"/>
      <c r="C50" s="58"/>
      <c r="D50" s="153" t="s">
        <v>169</v>
      </c>
      <c r="E50" s="153"/>
      <c r="F50" s="153"/>
    </row>
    <row r="51" spans="2:6" ht="3.75" customHeight="1" x14ac:dyDescent="0.2">
      <c r="B51" s="51"/>
      <c r="C51" s="51"/>
      <c r="D51" s="51"/>
      <c r="E51" s="51"/>
      <c r="F51" s="51"/>
    </row>
    <row r="52" spans="2:6" s="60" customFormat="1" ht="36" customHeight="1" x14ac:dyDescent="0.2">
      <c r="D52" s="152" t="s">
        <v>213</v>
      </c>
      <c r="E52" s="152"/>
      <c r="F52" s="152"/>
    </row>
    <row r="53" spans="2:6" ht="6" customHeight="1" x14ac:dyDescent="0.15">
      <c r="D53" s="30"/>
      <c r="E53" s="30"/>
      <c r="F53" s="30"/>
    </row>
    <row r="54" spans="2:6" s="55" customFormat="1" ht="21" customHeight="1" x14ac:dyDescent="0.2">
      <c r="B54" s="54"/>
    </row>
    <row r="55" spans="2:6" ht="21" customHeight="1" x14ac:dyDescent="0.2">
      <c r="B55" s="56"/>
    </row>
    <row r="56" spans="2:6" s="53" customFormat="1" ht="15" customHeight="1" x14ac:dyDescent="0.2"/>
  </sheetData>
  <sheetProtection algorithmName="SHA-512" hashValue="sDvURMlq/AlVv5uknYeVjKkizYz9kXnpm5A5uBSrZs8I9csQKTjY5At355skPUzRvoWrRZ5T87xX3nstQmzFZA==" saltValue="PBBTkLh/itIvwYBhrDADfA==" spinCount="100000" sheet="1" selectLockedCells="1"/>
  <mergeCells count="3">
    <mergeCell ref="B6:F7"/>
    <mergeCell ref="D52:F52"/>
    <mergeCell ref="D50:F50"/>
  </mergeCells>
  <phoneticPr fontId="12" type="noConversion"/>
  <printOptions horizontalCentered="1"/>
  <pageMargins left="0.25" right="0.25" top="0.375" bottom="0.375" header="0.25" footer="0.25"/>
  <pageSetup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N184"/>
  <sheetViews>
    <sheetView showGridLines="0" tabSelected="1" zoomScaleNormal="100" zoomScaleSheetLayoutView="100" workbookViewId="0">
      <selection activeCell="J11" sqref="J11"/>
    </sheetView>
  </sheetViews>
  <sheetFormatPr defaultRowHeight="10.5" x14ac:dyDescent="0.15"/>
  <cols>
    <col min="1" max="1" width="2.6640625" style="62" customWidth="1"/>
    <col min="2" max="2" width="2.5" style="61" bestFit="1" customWidth="1"/>
    <col min="3" max="3" width="16.5" style="62" customWidth="1"/>
    <col min="4" max="4" width="6.33203125" style="62" customWidth="1"/>
    <col min="5" max="5" width="9.6640625" style="62" customWidth="1"/>
    <col min="6" max="6" width="13.1640625" style="62" customWidth="1"/>
    <col min="7" max="7" width="19" style="62" customWidth="1"/>
    <col min="8" max="8" width="36.83203125" style="62" customWidth="1"/>
    <col min="9" max="9" width="6.5" style="63" bestFit="1" customWidth="1"/>
    <col min="10" max="10" width="19.6640625" style="62" customWidth="1"/>
    <col min="11" max="11" width="9.6640625" style="62" bestFit="1" customWidth="1"/>
    <col min="12" max="12" width="1.83203125" style="62" customWidth="1"/>
    <col min="13" max="13" width="8.1640625" style="62" customWidth="1"/>
    <col min="14" max="16384" width="9.33203125" style="62"/>
  </cols>
  <sheetData>
    <row r="2" spans="2:13" ht="12.75" customHeight="1" x14ac:dyDescent="0.15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</row>
    <row r="3" spans="2:13" ht="12.75" customHeight="1" x14ac:dyDescent="0.15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2:13" ht="12.75" customHeight="1" x14ac:dyDescent="0.1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2:13" ht="12.75" customHeight="1" x14ac:dyDescent="0.15"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</row>
    <row r="6" spans="2:13" ht="12.75" customHeight="1" x14ac:dyDescent="0.15"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2:13" ht="12" customHeight="1" x14ac:dyDescent="0.15"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2:13" ht="10.5" customHeight="1" x14ac:dyDescent="0.15">
      <c r="B8" s="156" t="s">
        <v>221</v>
      </c>
      <c r="C8" s="156"/>
      <c r="D8" s="156"/>
      <c r="E8" s="156"/>
      <c r="F8" s="156"/>
      <c r="G8" s="156"/>
      <c r="H8" s="156"/>
      <c r="I8" s="156"/>
      <c r="J8" s="156"/>
      <c r="K8" s="119"/>
      <c r="L8" s="119"/>
      <c r="M8" s="119"/>
    </row>
    <row r="9" spans="2:13" s="65" customFormat="1" ht="10.5" customHeight="1" x14ac:dyDescent="0.15">
      <c r="B9" s="157"/>
      <c r="C9" s="157"/>
      <c r="D9" s="157"/>
      <c r="E9" s="157"/>
      <c r="F9" s="157"/>
      <c r="G9" s="157"/>
      <c r="H9" s="157"/>
      <c r="I9" s="157"/>
      <c r="J9" s="157"/>
      <c r="K9" s="64"/>
    </row>
    <row r="10" spans="2:13" s="65" customFormat="1" ht="12.75" x14ac:dyDescent="0.2">
      <c r="B10" s="158" t="s">
        <v>10</v>
      </c>
      <c r="C10" s="159"/>
      <c r="D10" s="159"/>
      <c r="E10" s="159"/>
      <c r="F10" s="159"/>
      <c r="G10" s="159"/>
      <c r="H10" s="159"/>
      <c r="I10" s="159"/>
      <c r="J10" s="160"/>
      <c r="K10" s="66"/>
    </row>
    <row r="11" spans="2:13" s="65" customFormat="1" ht="12.75" customHeight="1" x14ac:dyDescent="0.15">
      <c r="B11" s="67" t="s">
        <v>21</v>
      </c>
      <c r="C11" s="68" t="s">
        <v>0</v>
      </c>
      <c r="I11" s="70" t="s">
        <v>18</v>
      </c>
      <c r="J11" s="138">
        <v>0</v>
      </c>
      <c r="K11" s="120"/>
    </row>
    <row r="12" spans="2:13" s="65" customFormat="1" ht="12.75" customHeight="1" x14ac:dyDescent="0.15">
      <c r="B12" s="67" t="s">
        <v>22</v>
      </c>
      <c r="C12" s="68" t="s">
        <v>1</v>
      </c>
      <c r="I12" s="70" t="s">
        <v>18</v>
      </c>
      <c r="J12" s="139">
        <v>0</v>
      </c>
    </row>
    <row r="13" spans="2:13" s="65" customFormat="1" ht="12.75" customHeight="1" x14ac:dyDescent="0.15">
      <c r="B13" s="67" t="s">
        <v>23</v>
      </c>
      <c r="C13" s="77" t="s">
        <v>17</v>
      </c>
      <c r="D13" s="69"/>
      <c r="I13" s="78" t="s">
        <v>19</v>
      </c>
      <c r="J13" s="40">
        <f>MIN(J11,J12)</f>
        <v>0</v>
      </c>
    </row>
    <row r="14" spans="2:13" s="65" customFormat="1" ht="12.75" customHeight="1" x14ac:dyDescent="0.15">
      <c r="B14" s="67" t="s">
        <v>24</v>
      </c>
      <c r="C14" s="68" t="s">
        <v>167</v>
      </c>
      <c r="I14" s="121" t="s">
        <v>3</v>
      </c>
      <c r="J14" s="141">
        <f>J13*0.25</f>
        <v>0</v>
      </c>
    </row>
    <row r="15" spans="2:13" s="65" customFormat="1" ht="12.75" x14ac:dyDescent="0.2">
      <c r="B15" s="163" t="s">
        <v>11</v>
      </c>
      <c r="C15" s="164"/>
      <c r="D15" s="164"/>
      <c r="E15" s="164"/>
      <c r="F15" s="164"/>
      <c r="G15" s="164"/>
      <c r="H15" s="164"/>
      <c r="I15" s="164"/>
      <c r="J15" s="165"/>
    </row>
    <row r="16" spans="2:13" s="65" customFormat="1" ht="12.75" customHeight="1" x14ac:dyDescent="0.15">
      <c r="B16" s="67" t="s">
        <v>25</v>
      </c>
      <c r="C16" s="68" t="s">
        <v>175</v>
      </c>
      <c r="H16" s="71"/>
      <c r="I16" s="70" t="s">
        <v>18</v>
      </c>
      <c r="J16" s="29">
        <f>IF(ISERROR(VLOOKUP($C$17&amp;$D$17,'Counties &gt;$766550'!$A$2:$E$65517,5,FALSE)),766550,(VLOOKUP($C$17&amp;$D$17,'Counties &gt;$766550'!$A$2:$E$65517,5,FALSE)))</f>
        <v>1006250</v>
      </c>
    </row>
    <row r="17" spans="2:13" s="65" customFormat="1" ht="16.5" customHeight="1" x14ac:dyDescent="0.15">
      <c r="B17" s="67"/>
      <c r="C17" s="134" t="s">
        <v>90</v>
      </c>
      <c r="D17" s="39" t="s">
        <v>284</v>
      </c>
      <c r="E17" s="130" t="s">
        <v>83</v>
      </c>
      <c r="F17" s="131"/>
      <c r="G17" s="132" t="s">
        <v>84</v>
      </c>
      <c r="H17" s="133"/>
      <c r="I17" s="131"/>
      <c r="J17" s="122"/>
    </row>
    <row r="18" spans="2:13" s="65" customFormat="1" ht="12.75" customHeight="1" x14ac:dyDescent="0.15">
      <c r="B18" s="67" t="s">
        <v>26</v>
      </c>
      <c r="C18" s="77" t="s">
        <v>176</v>
      </c>
      <c r="D18" s="69"/>
      <c r="H18" s="166" t="str">
        <f>(IF(J13&lt;=45000,"x 50% of Line C",IF(J13&lt;=56250,"=$22,500",IF(J13&lt;=90000,"x 40% of Line C",IF(J13&lt;=144000,"$36,000","x 25% of Line E")))))</f>
        <v>x 50% of Line C</v>
      </c>
      <c r="I18" s="167"/>
      <c r="J18" s="32">
        <f>(IF(J13&lt;=45000,J13*0.5,IF(J13&lt;=56250,22500,IF(J13&lt;=90000,J13*0.4,IF(J13&lt;=144000,36000,J16*0.25)))))</f>
        <v>0</v>
      </c>
    </row>
    <row r="19" spans="2:13" s="65" customFormat="1" ht="12.75" customHeight="1" x14ac:dyDescent="0.15">
      <c r="B19" s="67" t="s">
        <v>27</v>
      </c>
      <c r="C19" s="77" t="s">
        <v>165</v>
      </c>
      <c r="D19" s="69"/>
      <c r="I19" s="78" t="s">
        <v>20</v>
      </c>
      <c r="J19" s="139">
        <v>0</v>
      </c>
    </row>
    <row r="20" spans="2:13" s="65" customFormat="1" ht="12.75" customHeight="1" x14ac:dyDescent="0.15">
      <c r="B20" s="67" t="s">
        <v>28</v>
      </c>
      <c r="C20" s="77" t="s">
        <v>9</v>
      </c>
      <c r="D20" s="69"/>
      <c r="I20" s="78" t="s">
        <v>19</v>
      </c>
      <c r="J20" s="141">
        <f>IF((J18-J19)&lt;0,0,J18-J19)</f>
        <v>0</v>
      </c>
    </row>
    <row r="21" spans="2:13" s="65" customFormat="1" ht="12.75" customHeight="1" x14ac:dyDescent="0.15">
      <c r="B21" s="67" t="s">
        <v>30</v>
      </c>
      <c r="C21" s="77" t="s">
        <v>181</v>
      </c>
      <c r="D21" s="69"/>
      <c r="H21" s="154" t="s">
        <v>180</v>
      </c>
      <c r="I21" s="155"/>
      <c r="J21" s="33">
        <f>MIN(J14,J20)</f>
        <v>0</v>
      </c>
      <c r="K21" s="145" t="e">
        <f>J21/J13</f>
        <v>#DIV/0!</v>
      </c>
    </row>
    <row r="22" spans="2:13" s="65" customFormat="1" ht="12.75" x14ac:dyDescent="0.2">
      <c r="B22" s="163" t="s">
        <v>13</v>
      </c>
      <c r="C22" s="164"/>
      <c r="D22" s="164"/>
      <c r="E22" s="164"/>
      <c r="F22" s="164"/>
      <c r="G22" s="164"/>
      <c r="H22" s="164"/>
      <c r="I22" s="164"/>
      <c r="J22" s="165"/>
      <c r="M22" s="146" t="e">
        <f>K21+K23</f>
        <v>#DIV/0!</v>
      </c>
    </row>
    <row r="23" spans="2:13" s="65" customFormat="1" ht="12.75" customHeight="1" x14ac:dyDescent="0.15">
      <c r="B23" s="67" t="s">
        <v>31</v>
      </c>
      <c r="C23" s="68" t="s">
        <v>70</v>
      </c>
      <c r="H23" s="70" t="s">
        <v>43</v>
      </c>
      <c r="I23" s="70" t="s">
        <v>41</v>
      </c>
      <c r="J23" s="33">
        <f>IF(J20&lt;J14,J14-J20,0)</f>
        <v>0</v>
      </c>
      <c r="K23" s="145" t="e">
        <f>J23/J13</f>
        <v>#DIV/0!</v>
      </c>
    </row>
    <row r="24" spans="2:13" s="65" customFormat="1" ht="12.75" customHeight="1" x14ac:dyDescent="0.15">
      <c r="B24" s="67" t="s">
        <v>32</v>
      </c>
      <c r="C24" s="68" t="s">
        <v>71</v>
      </c>
      <c r="H24" s="70" t="s">
        <v>44</v>
      </c>
      <c r="I24" s="70" t="s">
        <v>42</v>
      </c>
      <c r="J24" s="35">
        <f>IF(J12&lt;J11,J11-J12,0)</f>
        <v>0</v>
      </c>
    </row>
    <row r="25" spans="2:13" s="65" customFormat="1" ht="12.75" customHeight="1" x14ac:dyDescent="0.15">
      <c r="B25" s="67" t="s">
        <v>33</v>
      </c>
      <c r="C25" s="68" t="s">
        <v>14</v>
      </c>
      <c r="I25" s="78" t="s">
        <v>19</v>
      </c>
      <c r="J25" s="33">
        <f>SUM(J23:J24)</f>
        <v>0</v>
      </c>
    </row>
    <row r="26" spans="2:13" s="65" customFormat="1" ht="12.75" customHeight="1" x14ac:dyDescent="0.15">
      <c r="B26" s="67" t="s">
        <v>34</v>
      </c>
      <c r="C26" s="68" t="s">
        <v>6</v>
      </c>
      <c r="I26" s="70" t="s">
        <v>18</v>
      </c>
      <c r="J26" s="139">
        <v>0</v>
      </c>
      <c r="M26" s="146" t="e">
        <f>K23+K29</f>
        <v>#DIV/0!</v>
      </c>
    </row>
    <row r="27" spans="2:13" s="65" customFormat="1" ht="12.75" customHeight="1" x14ac:dyDescent="0.15">
      <c r="B27" s="67" t="s">
        <v>35</v>
      </c>
      <c r="C27" s="68" t="s">
        <v>5</v>
      </c>
      <c r="I27" s="78" t="s">
        <v>19</v>
      </c>
      <c r="J27" s="33">
        <f>SUM(J25:J26)</f>
        <v>0</v>
      </c>
      <c r="K27" s="144" t="e">
        <f>J27/J11</f>
        <v>#DIV/0!</v>
      </c>
    </row>
    <row r="28" spans="2:13" s="65" customFormat="1" ht="12.75" x14ac:dyDescent="0.2">
      <c r="B28" s="163" t="s">
        <v>15</v>
      </c>
      <c r="C28" s="164"/>
      <c r="D28" s="164"/>
      <c r="E28" s="164"/>
      <c r="F28" s="164"/>
      <c r="G28" s="164"/>
      <c r="H28" s="164"/>
      <c r="I28" s="164"/>
      <c r="J28" s="165"/>
      <c r="K28" s="79"/>
    </row>
    <row r="29" spans="2:13" s="65" customFormat="1" ht="12.75" customHeight="1" x14ac:dyDescent="0.15">
      <c r="B29" s="67" t="s">
        <v>36</v>
      </c>
      <c r="C29" s="68" t="s">
        <v>177</v>
      </c>
      <c r="I29" s="70" t="s">
        <v>187</v>
      </c>
      <c r="J29" s="34">
        <f>J11-J25</f>
        <v>0</v>
      </c>
      <c r="K29" s="145" t="e">
        <f>J29/J13</f>
        <v>#DIV/0!</v>
      </c>
    </row>
    <row r="30" spans="2:13" s="65" customFormat="1" ht="12.75" customHeight="1" x14ac:dyDescent="0.15">
      <c r="B30" s="67" t="s">
        <v>37</v>
      </c>
      <c r="C30" s="68" t="s">
        <v>16</v>
      </c>
      <c r="I30" s="78" t="s">
        <v>183</v>
      </c>
      <c r="J30" s="35">
        <f>J26</f>
        <v>0</v>
      </c>
    </row>
    <row r="31" spans="2:13" s="65" customFormat="1" ht="12.75" customHeight="1" x14ac:dyDescent="0.15">
      <c r="B31" s="67" t="s">
        <v>38</v>
      </c>
      <c r="C31" s="68" t="s">
        <v>7</v>
      </c>
      <c r="H31" s="43" t="str">
        <f>IF((J29+J30)&gt;1500000,"Guideline Maximum is $1,500,000","")</f>
        <v/>
      </c>
      <c r="I31" s="80" t="s">
        <v>19</v>
      </c>
      <c r="J31" s="35">
        <f>IF((J29-J30)&gt;1500000,1500000,J29-J30)</f>
        <v>0</v>
      </c>
      <c r="K31" s="145" t="e">
        <f>J31/J13</f>
        <v>#DIV/0!</v>
      </c>
      <c r="L31" s="81" t="s">
        <v>74</v>
      </c>
    </row>
    <row r="32" spans="2:13" s="65" customFormat="1" ht="12.75" customHeight="1" x14ac:dyDescent="0.15">
      <c r="B32" s="67" t="s">
        <v>39</v>
      </c>
      <c r="C32" s="68" t="s">
        <v>4</v>
      </c>
      <c r="D32" s="83" t="s">
        <v>68</v>
      </c>
      <c r="E32" s="140">
        <v>2.3E-2</v>
      </c>
      <c r="F32" s="141">
        <f>J31*E32</f>
        <v>0</v>
      </c>
      <c r="G32" s="79"/>
      <c r="H32" s="84"/>
      <c r="I32" s="85" t="s">
        <v>182</v>
      </c>
      <c r="J32" s="33">
        <f>F32</f>
        <v>0</v>
      </c>
      <c r="K32" s="123"/>
      <c r="L32" s="81"/>
      <c r="M32" s="82"/>
    </row>
    <row r="33" spans="2:13" s="65" customFormat="1" ht="15.75" hidden="1" customHeight="1" x14ac:dyDescent="0.15">
      <c r="B33" s="67"/>
      <c r="C33" s="124"/>
      <c r="D33" s="62"/>
      <c r="E33" s="62"/>
      <c r="F33" s="62"/>
      <c r="G33" s="125"/>
      <c r="H33" s="62"/>
      <c r="I33" s="89"/>
      <c r="J33" s="79"/>
      <c r="K33" s="123"/>
      <c r="L33" s="81"/>
      <c r="M33" s="82"/>
    </row>
    <row r="34" spans="2:13" s="65" customFormat="1" ht="12.75" customHeight="1" x14ac:dyDescent="0.15">
      <c r="B34" s="90" t="s">
        <v>40</v>
      </c>
      <c r="C34" s="161" t="s">
        <v>8</v>
      </c>
      <c r="D34" s="162"/>
      <c r="E34" s="162"/>
      <c r="F34" s="91"/>
      <c r="G34" s="91"/>
      <c r="H34" s="126"/>
      <c r="I34" s="127" t="s">
        <v>19</v>
      </c>
      <c r="J34" s="142">
        <f>ROUNDDOWN(IF(SUM(J31:J32)&gt;1500000,1500000,SUM(J31:J32)),0)</f>
        <v>0</v>
      </c>
      <c r="K34" s="145" t="e">
        <f>J34/J13</f>
        <v>#DIV/0!</v>
      </c>
      <c r="L34" s="95" t="s">
        <v>75</v>
      </c>
    </row>
    <row r="35" spans="2:13" s="65" customFormat="1" ht="9.75" customHeight="1" x14ac:dyDescent="0.15">
      <c r="B35" s="96"/>
      <c r="I35" s="70"/>
    </row>
    <row r="36" spans="2:13" s="65" customFormat="1" ht="9.75" customHeight="1" x14ac:dyDescent="0.15">
      <c r="B36" s="96"/>
      <c r="I36" s="70"/>
      <c r="J36" s="79"/>
    </row>
    <row r="37" spans="2:13" s="65" customFormat="1" ht="12.75" customHeight="1" x14ac:dyDescent="0.2">
      <c r="B37" s="158" t="s">
        <v>184</v>
      </c>
      <c r="C37" s="159"/>
      <c r="D37" s="159"/>
      <c r="E37" s="159"/>
      <c r="F37" s="159"/>
      <c r="G37" s="159"/>
      <c r="H37" s="159"/>
      <c r="I37" s="159"/>
      <c r="J37" s="160"/>
    </row>
    <row r="38" spans="2:13" s="65" customFormat="1" ht="12.75" customHeight="1" x14ac:dyDescent="0.15">
      <c r="B38" s="67" t="s">
        <v>50</v>
      </c>
      <c r="C38" s="68" t="s">
        <v>45</v>
      </c>
      <c r="I38" s="70" t="s">
        <v>21</v>
      </c>
      <c r="J38" s="33">
        <f>J11</f>
        <v>0</v>
      </c>
    </row>
    <row r="39" spans="2:13" s="65" customFormat="1" ht="12.75" customHeight="1" x14ac:dyDescent="0.15">
      <c r="B39" s="67" t="s">
        <v>51</v>
      </c>
      <c r="C39" s="65" t="s">
        <v>46</v>
      </c>
      <c r="I39" s="70" t="s">
        <v>18</v>
      </c>
      <c r="J39" s="139">
        <v>0</v>
      </c>
    </row>
    <row r="40" spans="2:13" s="65" customFormat="1" ht="12.75" customHeight="1" x14ac:dyDescent="0.15">
      <c r="B40" s="67" t="s">
        <v>52</v>
      </c>
      <c r="C40" s="65" t="s">
        <v>48</v>
      </c>
      <c r="I40" s="70" t="s">
        <v>18</v>
      </c>
      <c r="J40" s="139">
        <v>0</v>
      </c>
    </row>
    <row r="41" spans="2:13" s="65" customFormat="1" ht="12.75" customHeight="1" thickBot="1" x14ac:dyDescent="0.2">
      <c r="B41" s="67" t="s">
        <v>53</v>
      </c>
      <c r="C41" s="65" t="s">
        <v>47</v>
      </c>
      <c r="I41" s="70" t="s">
        <v>185</v>
      </c>
      <c r="J41" s="36">
        <f>F32</f>
        <v>0</v>
      </c>
    </row>
    <row r="42" spans="2:13" s="65" customFormat="1" ht="12.75" customHeight="1" thickBot="1" x14ac:dyDescent="0.2">
      <c r="B42" s="97" t="s">
        <v>54</v>
      </c>
      <c r="C42" s="98" t="s">
        <v>49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3" s="65" customFormat="1" ht="12.75" customHeight="1" x14ac:dyDescent="0.15">
      <c r="B43" s="67" t="s">
        <v>55</v>
      </c>
      <c r="C43" s="65" t="s">
        <v>56</v>
      </c>
      <c r="I43" s="70" t="s">
        <v>18</v>
      </c>
      <c r="J43" s="139">
        <v>0</v>
      </c>
    </row>
    <row r="44" spans="2:13" s="65" customFormat="1" ht="12.75" customHeight="1" x14ac:dyDescent="0.15">
      <c r="B44" s="67" t="s">
        <v>57</v>
      </c>
      <c r="C44" s="65" t="s">
        <v>58</v>
      </c>
      <c r="I44" s="70" t="s">
        <v>18</v>
      </c>
      <c r="J44" s="139">
        <v>0</v>
      </c>
    </row>
    <row r="45" spans="2:13" s="65" customFormat="1" ht="12.75" customHeight="1" x14ac:dyDescent="0.15">
      <c r="B45" s="67" t="s">
        <v>59</v>
      </c>
      <c r="C45" s="65" t="s">
        <v>63</v>
      </c>
      <c r="I45" s="70" t="s">
        <v>38</v>
      </c>
      <c r="J45" s="36">
        <f>J31</f>
        <v>0</v>
      </c>
    </row>
    <row r="46" spans="2:13" s="65" customFormat="1" ht="12.75" customHeight="1" thickBot="1" x14ac:dyDescent="0.2">
      <c r="B46" s="67" t="s">
        <v>29</v>
      </c>
      <c r="C46" s="65" t="s">
        <v>60</v>
      </c>
      <c r="I46" s="70" t="s">
        <v>186</v>
      </c>
      <c r="J46" s="36">
        <f>ROUNDDOWN(J32,0)</f>
        <v>0</v>
      </c>
    </row>
    <row r="47" spans="2:13" s="65" customFormat="1" ht="12.75" customHeight="1" thickBot="1" x14ac:dyDescent="0.2">
      <c r="B47" s="97" t="s">
        <v>61</v>
      </c>
      <c r="C47" s="98" t="s">
        <v>64</v>
      </c>
      <c r="D47" s="98"/>
      <c r="E47" s="98"/>
      <c r="F47" s="98"/>
      <c r="G47" s="98"/>
      <c r="H47" s="98"/>
      <c r="I47" s="94" t="s">
        <v>19</v>
      </c>
      <c r="J47" s="37">
        <f>SUM(J43:J46)</f>
        <v>0</v>
      </c>
    </row>
    <row r="48" spans="2:13" s="65" customFormat="1" ht="12.75" customHeight="1" thickBot="1" x14ac:dyDescent="0.2">
      <c r="B48" s="99" t="s">
        <v>62</v>
      </c>
      <c r="C48" s="47" t="s">
        <v>65</v>
      </c>
      <c r="D48" s="47"/>
      <c r="E48" s="47"/>
      <c r="F48" s="47"/>
      <c r="G48" s="47"/>
      <c r="H48" s="47"/>
      <c r="I48" s="100" t="s">
        <v>66</v>
      </c>
      <c r="J48" s="143">
        <f>J42-J47</f>
        <v>0</v>
      </c>
    </row>
    <row r="49" spans="2:10" s="65" customFormat="1" ht="9.75" customHeight="1" x14ac:dyDescent="0.15">
      <c r="B49" s="96"/>
      <c r="I49" s="70"/>
      <c r="J49" s="101"/>
    </row>
    <row r="50" spans="2:10" s="65" customFormat="1" ht="9.75" customHeight="1" x14ac:dyDescent="0.15">
      <c r="B50" s="96"/>
      <c r="I50" s="70"/>
    </row>
    <row r="51" spans="2:10" s="65" customFormat="1" ht="12.75" x14ac:dyDescent="0.2">
      <c r="B51" s="158" t="s">
        <v>217</v>
      </c>
      <c r="C51" s="159"/>
      <c r="D51" s="159"/>
      <c r="E51" s="159"/>
      <c r="F51" s="159"/>
      <c r="G51" s="159"/>
      <c r="H51" s="159"/>
      <c r="I51" s="159"/>
      <c r="J51" s="160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x14ac:dyDescent="0.15">
      <c r="B59" s="102"/>
      <c r="I59" s="70"/>
      <c r="J59" s="103"/>
    </row>
    <row r="60" spans="2:10" s="65" customFormat="1" x14ac:dyDescent="0.15">
      <c r="B60" s="102"/>
      <c r="I60" s="70"/>
      <c r="J60" s="103"/>
    </row>
    <row r="61" spans="2:10" s="65" customFormat="1" x14ac:dyDescent="0.15">
      <c r="B61" s="102"/>
      <c r="I61" s="70"/>
      <c r="J61" s="103"/>
    </row>
    <row r="62" spans="2:10" s="65" customFormat="1" x14ac:dyDescent="0.15">
      <c r="B62" s="102"/>
      <c r="I62" s="70"/>
      <c r="J62" s="103"/>
    </row>
    <row r="63" spans="2:10" s="65" customFormat="1" x14ac:dyDescent="0.15">
      <c r="B63" s="102"/>
      <c r="I63" s="70"/>
      <c r="J63" s="103"/>
    </row>
    <row r="64" spans="2:10" s="65" customFormat="1" x14ac:dyDescent="0.15">
      <c r="B64" s="102"/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2"/>
      <c r="I66" s="70"/>
      <c r="J66" s="103"/>
    </row>
    <row r="67" spans="2:10" s="65" customFormat="1" ht="7.5" customHeight="1" x14ac:dyDescent="0.15">
      <c r="B67" s="102"/>
      <c r="I67" s="70"/>
      <c r="J67" s="103"/>
    </row>
    <row r="68" spans="2:10" s="65" customFormat="1" ht="12.75" customHeight="1" x14ac:dyDescent="0.15">
      <c r="B68" s="102"/>
      <c r="C68" s="66" t="s">
        <v>191</v>
      </c>
      <c r="I68" s="70"/>
      <c r="J68" s="103"/>
    </row>
    <row r="69" spans="2:10" s="65" customFormat="1" ht="12.75" customHeight="1" x14ac:dyDescent="0.15">
      <c r="B69" s="102"/>
      <c r="C69" s="105" t="s">
        <v>188</v>
      </c>
      <c r="I69" s="70"/>
      <c r="J69" s="103"/>
    </row>
    <row r="70" spans="2:10" s="65" customFormat="1" ht="12.75" customHeight="1" x14ac:dyDescent="0.15">
      <c r="B70" s="102"/>
      <c r="C70" s="105" t="s">
        <v>189</v>
      </c>
      <c r="I70" s="70"/>
      <c r="J70" s="103"/>
    </row>
    <row r="71" spans="2:10" s="65" customFormat="1" ht="12.75" customHeight="1" x14ac:dyDescent="0.15">
      <c r="B71" s="102"/>
      <c r="C71" s="105" t="s">
        <v>193</v>
      </c>
      <c r="I71" s="70"/>
      <c r="J71" s="103"/>
    </row>
    <row r="72" spans="2:10" s="65" customFormat="1" ht="11.25" customHeight="1" x14ac:dyDescent="0.15">
      <c r="B72" s="102"/>
      <c r="C72" s="106" t="s">
        <v>192</v>
      </c>
      <c r="I72" s="70"/>
      <c r="J72" s="103"/>
    </row>
    <row r="73" spans="2:10" s="65" customFormat="1" ht="12.75" customHeight="1" x14ac:dyDescent="0.15">
      <c r="B73" s="102"/>
      <c r="C73" s="105" t="s">
        <v>190</v>
      </c>
      <c r="I73" s="70"/>
      <c r="J73" s="103"/>
    </row>
    <row r="74" spans="2:10" s="65" customFormat="1" x14ac:dyDescent="0.15">
      <c r="B74" s="107"/>
      <c r="C74" s="108"/>
      <c r="D74" s="108"/>
      <c r="E74" s="108"/>
      <c r="F74" s="108"/>
      <c r="G74" s="108"/>
      <c r="H74" s="108"/>
      <c r="I74" s="109"/>
      <c r="J74" s="11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4" s="65" customFormat="1" x14ac:dyDescent="0.15">
      <c r="B81" s="96"/>
      <c r="I81" s="70"/>
    </row>
    <row r="82" spans="1:14" s="65" customFormat="1" x14ac:dyDescent="0.15">
      <c r="B82" s="128"/>
      <c r="C82" s="111"/>
      <c r="D82" s="111"/>
      <c r="E82" s="111"/>
      <c r="F82" s="111"/>
      <c r="G82" s="111"/>
      <c r="H82" s="111"/>
      <c r="I82" s="112"/>
      <c r="J82" s="111"/>
      <c r="K82" s="111"/>
      <c r="L82" s="111"/>
      <c r="M82" s="111"/>
      <c r="N82" s="111"/>
    </row>
    <row r="83" spans="1:14" s="65" customFormat="1" x14ac:dyDescent="0.15">
      <c r="A83" s="113"/>
      <c r="B83" s="114"/>
      <c r="I83" s="70"/>
      <c r="N83" s="111"/>
    </row>
    <row r="84" spans="1:14" s="65" customFormat="1" x14ac:dyDescent="0.15">
      <c r="A84" s="113"/>
      <c r="B84" s="114"/>
      <c r="I84" s="70"/>
      <c r="N84" s="111"/>
    </row>
    <row r="85" spans="1:14" x14ac:dyDescent="0.15">
      <c r="A85" s="113"/>
      <c r="B85" s="114"/>
      <c r="C85" s="66" t="s">
        <v>136</v>
      </c>
      <c r="D85" s="66"/>
      <c r="E85" s="66" t="s">
        <v>137</v>
      </c>
      <c r="F85" s="66" t="s">
        <v>158</v>
      </c>
      <c r="G85" s="65"/>
      <c r="H85" s="65"/>
      <c r="I85" s="70"/>
      <c r="J85" s="65"/>
      <c r="K85" s="65"/>
      <c r="L85" s="65"/>
      <c r="M85" s="65"/>
      <c r="N85" s="111"/>
    </row>
    <row r="86" spans="1:14" x14ac:dyDescent="0.15">
      <c r="A86" s="113"/>
      <c r="B86" s="114"/>
      <c r="C86" s="65" t="s">
        <v>86</v>
      </c>
      <c r="D86" s="65">
        <v>2</v>
      </c>
      <c r="E86" s="65" t="str">
        <f>IF(IF(ISERROR(HLOOKUP($C$17,County!$A:$AY,$D86,FALSE)),"",(HLOOKUP($C$17,County!$A:$AY,$D86,FALSE)))=0,"",(IF(ISERROR(HLOOKUP($C$17,County!$A:$AY,$D86,FALSE)),"",(HLOOKUP($C$17,County!$A:$AY,$D86,FALSE)))))</f>
        <v>ADAMS COUNTY</v>
      </c>
      <c r="F86" s="65" t="s">
        <v>170</v>
      </c>
      <c r="G86" s="65"/>
      <c r="H86" s="65"/>
      <c r="I86" s="70">
        <v>0</v>
      </c>
      <c r="J86" s="70" t="s">
        <v>159</v>
      </c>
      <c r="K86" s="65"/>
      <c r="L86" s="65"/>
      <c r="M86" s="65"/>
      <c r="N86" s="111"/>
    </row>
    <row r="87" spans="1:14" x14ac:dyDescent="0.15">
      <c r="A87" s="113"/>
      <c r="B87" s="114"/>
      <c r="C87" s="65" t="s">
        <v>85</v>
      </c>
      <c r="D87" s="65">
        <v>3</v>
      </c>
      <c r="E87" s="65" t="str">
        <f>IF(IF(ISERROR(HLOOKUP($C$17,County!$A:$AY,$D87,FALSE)),"",(HLOOKUP($C$17,County!$A:$AY,$D87,FALSE)))=0,"",(IF(ISERROR(HLOOKUP($C$17,County!$A:$AY,$D87,FALSE)),"",(HLOOKUP($C$17,County!$A:$AY,$D87,FALSE)))))</f>
        <v>ARAPAHOE COUNTY</v>
      </c>
      <c r="F87" s="65" t="s">
        <v>172</v>
      </c>
      <c r="G87" s="65"/>
      <c r="H87" s="65"/>
      <c r="I87" s="129">
        <v>0.05</v>
      </c>
      <c r="J87" s="70" t="s">
        <v>160</v>
      </c>
      <c r="K87" s="65"/>
      <c r="L87" s="65"/>
      <c r="M87" s="65"/>
      <c r="N87" s="111"/>
    </row>
    <row r="88" spans="1:14" x14ac:dyDescent="0.15">
      <c r="A88" s="113"/>
      <c r="B88" s="114"/>
      <c r="C88" s="65" t="s">
        <v>88</v>
      </c>
      <c r="D88" s="65">
        <v>4</v>
      </c>
      <c r="E88" s="65" t="str">
        <f>IF(IF(ISERROR(HLOOKUP($C$17,County!$A:$AY,$D88,FALSE)),"",(HLOOKUP($C$17,County!$A:$AY,$D88,FALSE)))=0,"",(IF(ISERROR(HLOOKUP($C$17,County!$A:$AY,$D88,FALSE)),"",(HLOOKUP($C$17,County!$A:$AY,$D88,FALSE)))))</f>
        <v>BOULDER COUNTY</v>
      </c>
      <c r="F88" s="65" t="s">
        <v>171</v>
      </c>
      <c r="G88" s="65"/>
      <c r="H88" s="65"/>
      <c r="I88" s="129">
        <v>0.1</v>
      </c>
      <c r="J88" s="129">
        <v>0.1</v>
      </c>
      <c r="K88" s="65"/>
      <c r="L88" s="65"/>
      <c r="M88" s="65"/>
      <c r="N88" s="111"/>
    </row>
    <row r="89" spans="1:14" x14ac:dyDescent="0.15">
      <c r="A89" s="113"/>
      <c r="B89" s="114"/>
      <c r="C89" s="65" t="s">
        <v>87</v>
      </c>
      <c r="D89" s="65">
        <v>5</v>
      </c>
      <c r="E89" s="65" t="str">
        <f>IF(IF(ISERROR(HLOOKUP($C$17,County!$A:$AY,$D89,FALSE)),"",(HLOOKUP($C$17,County!$A:$AY,$D89,FALSE)))=0,"",(IF(ISERROR(HLOOKUP($C$17,County!$A:$AY,$D89,FALSE)),"",(HLOOKUP($C$17,County!$A:$AY,$D89,FALSE)))))</f>
        <v>BROOMFIELD COUNTY</v>
      </c>
      <c r="F89" s="65" t="s">
        <v>173</v>
      </c>
      <c r="G89" s="65"/>
      <c r="H89" s="65"/>
      <c r="I89" s="129">
        <v>1</v>
      </c>
      <c r="J89" s="65"/>
      <c r="K89" s="65"/>
      <c r="L89" s="65"/>
      <c r="M89" s="65"/>
      <c r="N89" s="111"/>
    </row>
    <row r="90" spans="1:14" x14ac:dyDescent="0.15">
      <c r="A90" s="113"/>
      <c r="B90" s="114"/>
      <c r="C90" s="65" t="s">
        <v>89</v>
      </c>
      <c r="D90" s="65">
        <v>6</v>
      </c>
      <c r="E90" s="65" t="str">
        <f>IF(IF(ISERROR(HLOOKUP($C$17,County!$A:$AY,$D90,FALSE)),"",(HLOOKUP($C$17,County!$A:$AY,$D90,FALSE)))=0,"",(IF(ISERROR(HLOOKUP($C$17,County!$A:$AY,$D90,FALSE)),"",(HLOOKUP($C$17,County!$A:$AY,$D90,FALSE)))))</f>
        <v>CLEAR CREEK COUNTY</v>
      </c>
      <c r="F90" s="65" t="s">
        <v>174</v>
      </c>
      <c r="G90" s="65"/>
      <c r="H90" s="65"/>
      <c r="I90" s="70"/>
      <c r="J90" s="65"/>
      <c r="K90" s="65"/>
      <c r="L90" s="65"/>
      <c r="M90" s="65"/>
      <c r="N90" s="111"/>
    </row>
    <row r="91" spans="1:14" x14ac:dyDescent="0.15">
      <c r="A91" s="113"/>
      <c r="B91" s="114"/>
      <c r="C91" s="65" t="s">
        <v>90</v>
      </c>
      <c r="D91" s="65">
        <v>7</v>
      </c>
      <c r="E91" s="65" t="str">
        <f>IF(IF(ISERROR(HLOOKUP($C$17,County!$A:$AY,$D91,FALSE)),"",(HLOOKUP($C$17,County!$A:$AY,$D91,FALSE)))=0,"",(IF(ISERROR(HLOOKUP($C$17,County!$A:$AY,$D91,FALSE)),"",(HLOOKUP($C$17,County!$A:$AY,$D91,FALSE)))))</f>
        <v>DENVER COUNTY</v>
      </c>
      <c r="F91" s="65"/>
      <c r="G91" s="65"/>
      <c r="H91" s="65" t="str">
        <f t="shared" ref="H91:H96" si="0">I91&amp;J91</f>
        <v>Regular Military - First Time Use0-4.99%</v>
      </c>
      <c r="I91" s="65" t="s">
        <v>170</v>
      </c>
      <c r="J91" s="70" t="s">
        <v>159</v>
      </c>
      <c r="K91" s="82">
        <v>2.1499999999999998E-2</v>
      </c>
      <c r="L91" s="82"/>
      <c r="M91" s="65"/>
      <c r="N91" s="111"/>
    </row>
    <row r="92" spans="1:14" x14ac:dyDescent="0.15">
      <c r="A92" s="113"/>
      <c r="B92" s="114"/>
      <c r="C92" s="65" t="s">
        <v>91</v>
      </c>
      <c r="D92" s="65">
        <v>8</v>
      </c>
      <c r="E92" s="65" t="str">
        <f>IF(IF(ISERROR(HLOOKUP($C$17,County!$A:$AY,$D92,FALSE)),"",(HLOOKUP($C$17,County!$A:$AY,$D92,FALSE)))=0,"",(IF(ISERROR(HLOOKUP($C$17,County!$A:$AY,$D92,FALSE)),"",(HLOOKUP($C$17,County!$A:$AY,$D92,FALSE)))))</f>
        <v>DOUGLAS COUNTY</v>
      </c>
      <c r="F92" s="65"/>
      <c r="G92" s="65"/>
      <c r="H92" s="65" t="str">
        <f t="shared" si="0"/>
        <v>Regular Military - First Time Use5-9.99%</v>
      </c>
      <c r="I92" s="65" t="s">
        <v>170</v>
      </c>
      <c r="J92" s="70" t="s">
        <v>160</v>
      </c>
      <c r="K92" s="82">
        <v>1.4999999999999999E-2</v>
      </c>
      <c r="L92" s="82"/>
      <c r="M92" s="65"/>
      <c r="N92" s="111"/>
    </row>
    <row r="93" spans="1:14" x14ac:dyDescent="0.15">
      <c r="A93" s="113"/>
      <c r="B93" s="114"/>
      <c r="C93" s="65" t="s">
        <v>93</v>
      </c>
      <c r="D93" s="65">
        <v>9</v>
      </c>
      <c r="E93" s="65" t="str">
        <f>IF(IF(ISERROR(HLOOKUP($C$17,County!$A:$AY,$D93,FALSE)),"",(HLOOKUP($C$17,County!$A:$AY,$D93,FALSE)))=0,"",(IF(ISERROR(HLOOKUP($C$17,County!$A:$AY,$D93,FALSE)),"",(HLOOKUP($C$17,County!$A:$AY,$D93,FALSE)))))</f>
        <v>EAGLE COUNTY</v>
      </c>
      <c r="F93" s="65"/>
      <c r="G93" s="65"/>
      <c r="H93" s="65" t="str">
        <f t="shared" si="0"/>
        <v>Regular Military - First Time Use0.1</v>
      </c>
      <c r="I93" s="65" t="s">
        <v>170</v>
      </c>
      <c r="J93" s="129">
        <v>0.1</v>
      </c>
      <c r="K93" s="82">
        <v>1.2500000000000001E-2</v>
      </c>
      <c r="L93" s="82"/>
      <c r="M93" s="65"/>
      <c r="N93" s="111"/>
    </row>
    <row r="94" spans="1:14" x14ac:dyDescent="0.15">
      <c r="A94" s="113"/>
      <c r="B94" s="114"/>
      <c r="C94" s="65" t="s">
        <v>92</v>
      </c>
      <c r="D94" s="65">
        <v>10</v>
      </c>
      <c r="E94" s="65" t="str">
        <f>IF(IF(ISERROR(HLOOKUP($C$17,County!$A:$AY,$D94,FALSE)),"",(HLOOKUP($C$17,County!$A:$AY,$D94,FALSE)))=0,"",(IF(ISERROR(HLOOKUP($C$17,County!$A:$AY,$D94,FALSE)),"",(HLOOKUP($C$17,County!$A:$AY,$D94,FALSE)))))</f>
        <v>ELBERT COUNTY</v>
      </c>
      <c r="F94" s="65"/>
      <c r="G94" s="65"/>
      <c r="H94" s="65" t="str">
        <f t="shared" si="0"/>
        <v>Reserves / National Guard - First Time Use0-4.99%</v>
      </c>
      <c r="I94" s="65" t="s">
        <v>171</v>
      </c>
      <c r="J94" s="70" t="s">
        <v>159</v>
      </c>
      <c r="K94" s="82">
        <v>2.4E-2</v>
      </c>
      <c r="L94" s="82"/>
      <c r="M94" s="65"/>
      <c r="N94" s="111"/>
    </row>
    <row r="95" spans="1:14" x14ac:dyDescent="0.15">
      <c r="A95" s="113"/>
      <c r="B95" s="114"/>
      <c r="C95" s="65" t="s">
        <v>94</v>
      </c>
      <c r="D95" s="65">
        <v>11</v>
      </c>
      <c r="E95" s="65" t="str">
        <f>IF(IF(ISERROR(HLOOKUP($C$17,County!$A:$AY,$D95,FALSE)),"",(HLOOKUP($C$17,County!$A:$AY,$D95,FALSE)))=0,"",(IF(ISERROR(HLOOKUP($C$17,County!$A:$AY,$D95,FALSE)),"",(HLOOKUP($C$17,County!$A:$AY,$D95,FALSE)))))</f>
        <v>GARFIELD COUNTY</v>
      </c>
      <c r="F95" s="65"/>
      <c r="G95" s="65"/>
      <c r="H95" s="65" t="str">
        <f t="shared" si="0"/>
        <v>Reserves / National Guard - First Time Use5-9.99%</v>
      </c>
      <c r="I95" s="65" t="s">
        <v>171</v>
      </c>
      <c r="J95" s="70" t="s">
        <v>160</v>
      </c>
      <c r="K95" s="82">
        <v>1.7500000000000002E-2</v>
      </c>
      <c r="L95" s="82"/>
      <c r="M95" s="65"/>
      <c r="N95" s="111"/>
    </row>
    <row r="96" spans="1:14" x14ac:dyDescent="0.15">
      <c r="A96" s="113"/>
      <c r="B96" s="114"/>
      <c r="C96" s="65" t="s">
        <v>95</v>
      </c>
      <c r="D96" s="65">
        <v>12</v>
      </c>
      <c r="E96" s="65" t="str">
        <f>IF(IF(ISERROR(HLOOKUP($C$17,County!$A:$AY,$D96,FALSE)),"",(HLOOKUP($C$17,County!$A:$AY,$D96,FALSE)))=0,"",(IF(ISERROR(HLOOKUP($C$17,County!$A:$AY,$D96,FALSE)),"",(HLOOKUP($C$17,County!$A:$AY,$D96,FALSE)))))</f>
        <v>GILPIN COUNTY</v>
      </c>
      <c r="F96" s="65"/>
      <c r="G96" s="65"/>
      <c r="H96" s="65" t="str">
        <f t="shared" si="0"/>
        <v>Reserves / National Guard - First Time Use0.1</v>
      </c>
      <c r="I96" s="65" t="s">
        <v>171</v>
      </c>
      <c r="J96" s="129">
        <v>0.1</v>
      </c>
      <c r="K96" s="82">
        <v>1.4999999999999999E-2</v>
      </c>
      <c r="L96" s="82"/>
      <c r="M96" s="65"/>
      <c r="N96" s="111"/>
    </row>
    <row r="97" spans="1:14" x14ac:dyDescent="0.15">
      <c r="A97" s="113"/>
      <c r="B97" s="114"/>
      <c r="C97" s="65" t="s">
        <v>96</v>
      </c>
      <c r="D97" s="65">
        <v>13</v>
      </c>
      <c r="E97" s="65" t="str">
        <f>IF(IF(ISERROR(HLOOKUP($C$17,County!$A:$AY,$D97,FALSE)),"",(HLOOKUP($C$17,County!$A:$AY,$D97,FALSE)))=0,"",(IF(ISERROR(HLOOKUP($C$17,County!$A:$AY,$D97,FALSE)),"",(HLOOKUP($C$17,County!$A:$AY,$D97,FALSE)))))</f>
        <v>JEFFERSON COUNTY</v>
      </c>
      <c r="F97" s="65"/>
      <c r="G97" s="65"/>
      <c r="H97" s="65" t="str">
        <f t="shared" ref="H97:H105" si="1">I97&amp;J97</f>
        <v>Regular Military - Subsequent Use0-4.99%</v>
      </c>
      <c r="I97" s="65" t="s">
        <v>172</v>
      </c>
      <c r="J97" s="70" t="s">
        <v>159</v>
      </c>
      <c r="K97" s="82">
        <v>3.3000000000000002E-2</v>
      </c>
      <c r="L97" s="65"/>
      <c r="M97" s="65"/>
      <c r="N97" s="111"/>
    </row>
    <row r="98" spans="1:14" x14ac:dyDescent="0.15">
      <c r="A98" s="113"/>
      <c r="B98" s="114"/>
      <c r="C98" s="65" t="s">
        <v>98</v>
      </c>
      <c r="D98" s="65">
        <v>14</v>
      </c>
      <c r="E98" s="65" t="str">
        <f>IF(IF(ISERROR(HLOOKUP($C$17,County!$A:$AY,$D98,FALSE)),"",(HLOOKUP($C$17,County!$A:$AY,$D98,FALSE)))=0,"",(IF(ISERROR(HLOOKUP($C$17,County!$A:$AY,$D98,FALSE)),"",(HLOOKUP($C$17,County!$A:$AY,$D98,FALSE)))))</f>
        <v>PARK COUNTY</v>
      </c>
      <c r="F98" s="65"/>
      <c r="G98" s="65"/>
      <c r="H98" s="65" t="str">
        <f t="shared" si="1"/>
        <v>Regular Military - Subsequent Use5-9.99%</v>
      </c>
      <c r="I98" s="65" t="s">
        <v>172</v>
      </c>
      <c r="J98" s="70" t="s">
        <v>160</v>
      </c>
      <c r="K98" s="82">
        <v>1.4999999999999999E-2</v>
      </c>
      <c r="L98" s="65"/>
      <c r="M98" s="65"/>
      <c r="N98" s="111"/>
    </row>
    <row r="99" spans="1:14" x14ac:dyDescent="0.15">
      <c r="A99" s="113"/>
      <c r="B99" s="114"/>
      <c r="C99" s="65" t="s">
        <v>99</v>
      </c>
      <c r="D99" s="65">
        <v>15</v>
      </c>
      <c r="E99" s="65" t="str">
        <f>IF(IF(ISERROR(HLOOKUP($C$17,County!$A:$AY,$D99,FALSE)),"",(HLOOKUP($C$17,County!$A:$AY,$D99,FALSE)))=0,"",(IF(ISERROR(HLOOKUP($C$17,County!$A:$AY,$D99,FALSE)),"",(HLOOKUP($C$17,County!$A:$AY,$D99,FALSE)))))</f>
        <v>PITKIN COUNTY</v>
      </c>
      <c r="F99" s="65"/>
      <c r="G99" s="65"/>
      <c r="H99" s="65" t="str">
        <f t="shared" si="1"/>
        <v>Regular Military - Subsequent Use0.1</v>
      </c>
      <c r="I99" s="65" t="s">
        <v>172</v>
      </c>
      <c r="J99" s="129">
        <v>0.1</v>
      </c>
      <c r="K99" s="82">
        <v>1.2500000000000001E-2</v>
      </c>
      <c r="L99" s="65"/>
      <c r="M99" s="65"/>
      <c r="N99" s="111"/>
    </row>
    <row r="100" spans="1:14" x14ac:dyDescent="0.15">
      <c r="A100" s="113"/>
      <c r="B100" s="114"/>
      <c r="C100" s="65" t="s">
        <v>100</v>
      </c>
      <c r="D100" s="65">
        <v>16</v>
      </c>
      <c r="E100" s="65" t="str">
        <f>IF(IF(ISERROR(HLOOKUP($C$17,County!$A:$AY,$D100,FALSE)),"",(HLOOKUP($C$17,County!$A:$AY,$D100,FALSE)))=0,"",(IF(ISERROR(HLOOKUP($C$17,County!$A:$AY,$D100,FALSE)),"",(HLOOKUP($C$17,County!$A:$AY,$D100,FALSE)))))</f>
        <v>ROUTT COUNTY</v>
      </c>
      <c r="F100" s="65"/>
      <c r="G100" s="65"/>
      <c r="H100" s="65" t="str">
        <f t="shared" si="1"/>
        <v>Reserves / National Guard - Subsequent Use0-4.99%</v>
      </c>
      <c r="I100" s="65" t="s">
        <v>173</v>
      </c>
      <c r="J100" s="70" t="s">
        <v>159</v>
      </c>
      <c r="K100" s="82">
        <v>3.3000000000000002E-2</v>
      </c>
      <c r="L100" s="65"/>
      <c r="M100" s="65"/>
      <c r="N100" s="111"/>
    </row>
    <row r="101" spans="1:14" x14ac:dyDescent="0.15">
      <c r="A101" s="113"/>
      <c r="B101" s="114"/>
      <c r="C101" s="65" t="s">
        <v>97</v>
      </c>
      <c r="D101" s="65">
        <v>17</v>
      </c>
      <c r="E101" s="65" t="str">
        <f>IF(IF(ISERROR(HLOOKUP($C$17,County!$A:$AY,$D101,FALSE)),"",(HLOOKUP($C$17,County!$A:$AY,$D101,FALSE)))=0,"",(IF(ISERROR(HLOOKUP($C$17,County!$A:$AY,$D101,FALSE)),"",(HLOOKUP($C$17,County!$A:$AY,$D101,FALSE)))))</f>
        <v>SAN MIGUEL COUNTY</v>
      </c>
      <c r="F101" s="65"/>
      <c r="G101" s="65"/>
      <c r="H101" s="65" t="str">
        <f t="shared" si="1"/>
        <v>Reserves / National Guard - Subsequent Use5-9.99%</v>
      </c>
      <c r="I101" s="65" t="s">
        <v>173</v>
      </c>
      <c r="J101" s="70" t="s">
        <v>160</v>
      </c>
      <c r="K101" s="82">
        <v>1.7500000000000002E-2</v>
      </c>
      <c r="L101" s="65"/>
      <c r="M101" s="65"/>
      <c r="N101" s="111"/>
    </row>
    <row r="102" spans="1:14" x14ac:dyDescent="0.15">
      <c r="A102" s="113"/>
      <c r="B102" s="114"/>
      <c r="C102" s="65" t="s">
        <v>101</v>
      </c>
      <c r="D102" s="65">
        <v>18</v>
      </c>
      <c r="E102" s="65" t="str">
        <f>IF(IF(ISERROR(HLOOKUP($C$17,County!$A:$AY,$D102,FALSE)),"",(HLOOKUP($C$17,County!$A:$AY,$D102,FALSE)))=0,"",(IF(ISERROR(HLOOKUP($C$17,County!$A:$AY,$D102,FALSE)),"",(HLOOKUP($C$17,County!$A:$AY,$D102,FALSE)))))</f>
        <v>SUMMIT COUNTY</v>
      </c>
      <c r="F102" s="65"/>
      <c r="G102" s="65"/>
      <c r="H102" s="65" t="str">
        <f t="shared" si="1"/>
        <v>Reserves / National Guard - Subsequent Use0.1</v>
      </c>
      <c r="I102" s="65" t="s">
        <v>173</v>
      </c>
      <c r="J102" s="129">
        <v>0.1</v>
      </c>
      <c r="K102" s="82">
        <v>1.4999999999999999E-2</v>
      </c>
      <c r="L102" s="65"/>
      <c r="M102" s="65"/>
      <c r="N102" s="111"/>
    </row>
    <row r="103" spans="1:14" x14ac:dyDescent="0.15">
      <c r="A103" s="113"/>
      <c r="B103" s="114"/>
      <c r="C103" s="65" t="s">
        <v>102</v>
      </c>
      <c r="D103" s="65">
        <v>19</v>
      </c>
      <c r="E103" s="65" t="str">
        <f>IF(IF(ISERROR(HLOOKUP($C$17,County!$A:$AY,$D103,FALSE)),"",(HLOOKUP($C$17,County!$A:$AY,$D103,FALSE)))=0,"",(IF(ISERROR(HLOOKUP($C$17,County!$A:$AY,$D103,FALSE)),"",(HLOOKUP($C$17,County!$A:$AY,$D103,FALSE)))))</f>
        <v>Other</v>
      </c>
      <c r="F103" s="65"/>
      <c r="G103" s="65"/>
      <c r="H103" s="65" t="str">
        <f t="shared" si="1"/>
        <v>Exempt0-4.99%</v>
      </c>
      <c r="I103" s="65" t="s">
        <v>174</v>
      </c>
      <c r="J103" s="70" t="s">
        <v>159</v>
      </c>
      <c r="K103" s="82">
        <v>0</v>
      </c>
      <c r="L103" s="82"/>
      <c r="M103" s="65"/>
      <c r="N103" s="111"/>
    </row>
    <row r="104" spans="1:14" x14ac:dyDescent="0.15">
      <c r="A104" s="113"/>
      <c r="B104" s="114"/>
      <c r="C104" s="65" t="s">
        <v>103</v>
      </c>
      <c r="D104" s="65">
        <v>20</v>
      </c>
      <c r="E104" s="65" t="str">
        <f>IF(IF(ISERROR(HLOOKUP($C$17,County!$A:$AY,$D104,FALSE)),"",(HLOOKUP($C$17,County!$A:$AY,$D104,FALSE)))=0,"",(IF(ISERROR(HLOOKUP($C$17,County!$A:$AY,$D104,FALSE)),"",(HLOOKUP($C$17,County!$A:$AY,$D104,FALSE)))))</f>
        <v/>
      </c>
      <c r="F104" s="65"/>
      <c r="G104" s="65"/>
      <c r="H104" s="65" t="str">
        <f t="shared" si="1"/>
        <v>Exempt5-9.99%</v>
      </c>
      <c r="I104" s="65" t="s">
        <v>174</v>
      </c>
      <c r="J104" s="70" t="s">
        <v>160</v>
      </c>
      <c r="K104" s="82">
        <v>0</v>
      </c>
      <c r="L104" s="82"/>
      <c r="M104" s="65"/>
      <c r="N104" s="111"/>
    </row>
    <row r="105" spans="1:14" x14ac:dyDescent="0.15">
      <c r="A105" s="113"/>
      <c r="B105" s="114"/>
      <c r="C105" s="65" t="s">
        <v>106</v>
      </c>
      <c r="D105" s="65">
        <v>21</v>
      </c>
      <c r="E105" s="65" t="str">
        <f>IF(IF(ISERROR(HLOOKUP($C$17,County!$A:$AY,$D105,FALSE)),"",(HLOOKUP($C$17,County!$A:$AY,$D105,FALSE)))=0,"",(IF(ISERROR(HLOOKUP($C$17,County!$A:$AY,$D105,FALSE)),"",(HLOOKUP($C$17,County!$A:$AY,$D105,FALSE)))))</f>
        <v/>
      </c>
      <c r="F105" s="65"/>
      <c r="G105" s="65"/>
      <c r="H105" s="65" t="str">
        <f t="shared" si="1"/>
        <v>Exempt0.1</v>
      </c>
      <c r="I105" s="65" t="s">
        <v>174</v>
      </c>
      <c r="J105" s="129">
        <v>0.1</v>
      </c>
      <c r="K105" s="82">
        <v>0</v>
      </c>
      <c r="L105" s="82"/>
      <c r="M105" s="65"/>
      <c r="N105" s="111"/>
    </row>
    <row r="106" spans="1:14" x14ac:dyDescent="0.15">
      <c r="A106" s="113"/>
      <c r="B106" s="114"/>
      <c r="C106" s="65" t="s">
        <v>105</v>
      </c>
      <c r="D106" s="65">
        <v>22</v>
      </c>
      <c r="E106" s="65" t="str">
        <f>IF(IF(ISERROR(HLOOKUP($C$17,County!$A:$AY,$D106,FALSE)),"",(HLOOKUP($C$17,County!$A:$AY,$D106,FALSE)))=0,"",(IF(ISERROR(HLOOKUP($C$17,County!$A:$AY,$D106,FALSE)),"",(HLOOKUP($C$17,County!$A:$AY,$D106,FALSE)))))</f>
        <v/>
      </c>
      <c r="F106" s="65"/>
      <c r="G106" s="65"/>
      <c r="H106" s="65"/>
      <c r="I106" s="65"/>
      <c r="J106" s="70"/>
      <c r="K106" s="82"/>
      <c r="L106" s="82"/>
      <c r="M106" s="65"/>
      <c r="N106" s="111"/>
    </row>
    <row r="107" spans="1:14" x14ac:dyDescent="0.15">
      <c r="A107" s="113"/>
      <c r="B107" s="114"/>
      <c r="C107" s="65" t="s">
        <v>104</v>
      </c>
      <c r="D107" s="65">
        <v>23</v>
      </c>
      <c r="E107" s="65" t="str">
        <f>IF(IF(ISERROR(HLOOKUP($C$17,County!$A:$AY,$D107,FALSE)),"",(HLOOKUP($C$17,County!$A:$AY,$D107,FALSE)))=0,"",(IF(ISERROR(HLOOKUP($C$17,County!$A:$AY,$D107,FALSE)),"",(HLOOKUP($C$17,County!$A:$AY,$D107,FALSE)))))</f>
        <v/>
      </c>
      <c r="F107" s="65"/>
      <c r="G107" s="65"/>
      <c r="H107" s="65"/>
      <c r="I107" s="65"/>
      <c r="J107" s="70"/>
      <c r="K107" s="82"/>
      <c r="L107" s="82"/>
      <c r="M107" s="65"/>
      <c r="N107" s="111"/>
    </row>
    <row r="108" spans="1:14" x14ac:dyDescent="0.15">
      <c r="A108" s="113"/>
      <c r="B108" s="114"/>
      <c r="C108" s="65" t="s">
        <v>107</v>
      </c>
      <c r="D108" s="65">
        <v>24</v>
      </c>
      <c r="E108" s="65" t="str">
        <f>IF(IF(ISERROR(HLOOKUP($C$17,County!$A:$AY,$D108,FALSE)),"",(HLOOKUP($C$17,County!$A:$AY,$D108,FALSE)))=0,"",(IF(ISERROR(HLOOKUP($C$17,County!$A:$AY,$D108,FALSE)),"",(HLOOKUP($C$17,County!$A:$AY,$D108,FALSE)))))</f>
        <v/>
      </c>
      <c r="F108" s="65"/>
      <c r="G108" s="65"/>
      <c r="H108" s="65"/>
      <c r="I108" s="65"/>
      <c r="J108" s="129"/>
      <c r="K108" s="82"/>
      <c r="L108" s="82"/>
      <c r="M108" s="65"/>
      <c r="N108" s="111"/>
    </row>
    <row r="109" spans="1:14" x14ac:dyDescent="0.15">
      <c r="A109" s="113"/>
      <c r="B109" s="114"/>
      <c r="C109" s="65" t="s">
        <v>108</v>
      </c>
      <c r="D109" s="65">
        <v>25</v>
      </c>
      <c r="E109" s="65" t="str">
        <f>IF(IF(ISERROR(HLOOKUP($C$17,County!$A:$AY,$D109,FALSE)),"",(HLOOKUP($C$17,County!$A:$AY,$D109,FALSE)))=0,"",(IF(ISERROR(HLOOKUP($C$17,County!$A:$AY,$D109,FALSE)),"",(HLOOKUP($C$17,County!$A:$AY,$D109,FALSE)))))</f>
        <v/>
      </c>
      <c r="F109" s="65"/>
      <c r="G109" s="65"/>
      <c r="H109" s="65"/>
      <c r="I109" s="70"/>
      <c r="J109" s="65"/>
      <c r="K109" s="65"/>
      <c r="L109" s="65"/>
      <c r="M109" s="65"/>
      <c r="N109" s="111"/>
    </row>
    <row r="110" spans="1:14" x14ac:dyDescent="0.15">
      <c r="A110" s="113"/>
      <c r="B110" s="114"/>
      <c r="C110" s="113" t="s">
        <v>110</v>
      </c>
      <c r="D110" s="113">
        <v>26</v>
      </c>
      <c r="E110" s="113" t="str">
        <f>IF(IF(ISERROR(HLOOKUP($C$17,County!$A:$AY,$D110,FALSE)),"",(HLOOKUP($C$17,County!$A:$AY,$D110,FALSE)))=0,"",(IF(ISERROR(HLOOKUP($C$17,County!$A:$AY,$D110,FALSE)),"",(HLOOKUP($C$17,County!$A:$AY,$D110,FALSE)))))</f>
        <v/>
      </c>
      <c r="F110" s="113"/>
      <c r="G110" s="113"/>
      <c r="H110" s="113"/>
      <c r="I110" s="115"/>
      <c r="J110" s="113"/>
      <c r="K110" s="113"/>
      <c r="N110" s="111"/>
    </row>
    <row r="111" spans="1:14" x14ac:dyDescent="0.15">
      <c r="A111" s="113"/>
      <c r="B111" s="114"/>
      <c r="C111" s="113" t="s">
        <v>109</v>
      </c>
      <c r="D111" s="113">
        <v>27</v>
      </c>
      <c r="E111" s="113" t="str">
        <f>IF(IF(ISERROR(HLOOKUP($C$17,County!$A:$AY,$D111,FALSE)),"",(HLOOKUP($C$17,County!$A:$AY,$D111,FALSE)))=0,"",(IF(ISERROR(HLOOKUP($C$17,County!$A:$AY,$D111,FALSE)),"",(HLOOKUP($C$17,County!$A:$AY,$D111,FALSE)))))</f>
        <v/>
      </c>
      <c r="F111" s="113"/>
      <c r="G111" s="113"/>
      <c r="H111" s="113"/>
      <c r="I111" s="115"/>
      <c r="J111" s="113"/>
      <c r="K111" s="113"/>
    </row>
    <row r="112" spans="1:14" x14ac:dyDescent="0.15">
      <c r="A112" s="113"/>
      <c r="B112" s="114"/>
      <c r="C112" s="113" t="s">
        <v>111</v>
      </c>
      <c r="D112" s="113">
        <v>28</v>
      </c>
      <c r="E112" s="113" t="str">
        <f>IF(IF(ISERROR(HLOOKUP($C$17,County!$A:$AY,$D112,FALSE)),"",(HLOOKUP($C$17,County!$A:$AY,$D112,FALSE)))=0,"",(IF(ISERROR(HLOOKUP($C$17,County!$A:$AY,$D112,FALSE)),"",(HLOOKUP($C$17,County!$A:$AY,$D112,FALSE)))))</f>
        <v/>
      </c>
      <c r="F112" s="113"/>
      <c r="G112" s="113"/>
      <c r="H112" s="113"/>
      <c r="I112" s="115"/>
      <c r="J112" s="113"/>
      <c r="K112" s="113"/>
    </row>
    <row r="113" spans="1:11" x14ac:dyDescent="0.15">
      <c r="A113" s="113"/>
      <c r="B113" s="114"/>
      <c r="C113" s="113" t="s">
        <v>114</v>
      </c>
      <c r="D113" s="113">
        <v>29</v>
      </c>
      <c r="E113" s="113" t="str">
        <f>IF(IF(ISERROR(HLOOKUP($C$17,County!$A:$AY,$D113,FALSE)),"",(HLOOKUP($C$17,County!$A:$AY,$D113,FALSE)))=0,"",(IF(ISERROR(HLOOKUP($C$17,County!$A:$AY,$D113,FALSE)),"",(HLOOKUP($C$17,County!$A:$AY,$D113,FALSE)))))</f>
        <v/>
      </c>
      <c r="F113" s="113"/>
      <c r="G113" s="113"/>
      <c r="H113" s="113"/>
      <c r="I113" s="115"/>
      <c r="J113" s="113"/>
      <c r="K113" s="113"/>
    </row>
    <row r="114" spans="1:11" x14ac:dyDescent="0.15">
      <c r="A114" s="113"/>
      <c r="B114" s="114"/>
      <c r="C114" s="113" t="s">
        <v>118</v>
      </c>
      <c r="D114" s="113">
        <v>30</v>
      </c>
      <c r="E114" s="113" t="str">
        <f>IF(IF(ISERROR(HLOOKUP($C$17,County!$A:$AY,$D114,FALSE)),"",(HLOOKUP($C$17,County!$A:$AY,$D114,FALSE)))=0,"",(IF(ISERROR(HLOOKUP($C$17,County!$A:$AY,$D114,FALSE)),"",(HLOOKUP($C$17,County!$A:$AY,$D114,FALSE)))))</f>
        <v/>
      </c>
      <c r="F114" s="113"/>
      <c r="G114" s="113"/>
      <c r="H114" s="113"/>
      <c r="I114" s="115"/>
      <c r="J114" s="113"/>
      <c r="K114" s="113"/>
    </row>
    <row r="115" spans="1:11" x14ac:dyDescent="0.15">
      <c r="A115" s="113"/>
      <c r="B115" s="114"/>
      <c r="C115" s="113" t="s">
        <v>115</v>
      </c>
      <c r="D115" s="113">
        <v>31</v>
      </c>
      <c r="E115" s="113" t="str">
        <f>IF(IF(ISERROR(HLOOKUP($C$17,County!$A:$AY,$D115,FALSE)),"",(HLOOKUP($C$17,County!$A:$AY,$D115,FALSE)))=0,"",(IF(ISERROR(HLOOKUP($C$17,County!$A:$AY,$D115,FALSE)),"",(HLOOKUP($C$17,County!$A:$AY,$D115,FALSE)))))</f>
        <v/>
      </c>
      <c r="F115" s="113"/>
      <c r="G115" s="113"/>
      <c r="H115" s="113"/>
      <c r="I115" s="115"/>
      <c r="J115" s="113"/>
      <c r="K115" s="113"/>
    </row>
    <row r="116" spans="1:11" x14ac:dyDescent="0.15">
      <c r="A116" s="113"/>
      <c r="B116" s="114"/>
      <c r="C116" s="113" t="s">
        <v>116</v>
      </c>
      <c r="D116" s="113">
        <v>32</v>
      </c>
      <c r="E116" s="113" t="str">
        <f>IF(IF(ISERROR(HLOOKUP($C$17,County!$A:$AY,$D116,FALSE)),"",(HLOOKUP($C$17,County!$A:$AY,$D116,FALSE)))=0,"",(IF(ISERROR(HLOOKUP($C$17,County!$A:$AY,$D116,FALSE)),"",(HLOOKUP($C$17,County!$A:$AY,$D116,FALSE)))))</f>
        <v/>
      </c>
      <c r="F116" s="113"/>
      <c r="G116" s="113"/>
      <c r="H116" s="113"/>
      <c r="I116" s="115"/>
      <c r="J116" s="113"/>
      <c r="K116" s="113"/>
    </row>
    <row r="117" spans="1:11" x14ac:dyDescent="0.15">
      <c r="A117" s="113"/>
      <c r="B117" s="114"/>
      <c r="C117" s="113" t="s">
        <v>117</v>
      </c>
      <c r="D117" s="113">
        <v>33</v>
      </c>
      <c r="E117" s="113" t="str">
        <f>IF(IF(ISERROR(HLOOKUP($C$17,County!$A:$AY,$D117,FALSE)),"",(HLOOKUP($C$17,County!$A:$AY,$D117,FALSE)))=0,"",(IF(ISERROR(HLOOKUP($C$17,County!$A:$AY,$D117,FALSE)),"",(HLOOKUP($C$17,County!$A:$AY,$D117,FALSE)))))</f>
        <v/>
      </c>
      <c r="F117" s="113"/>
      <c r="G117" s="113"/>
      <c r="H117" s="113"/>
      <c r="I117" s="115"/>
      <c r="J117" s="113"/>
      <c r="K117" s="113"/>
    </row>
    <row r="118" spans="1:11" x14ac:dyDescent="0.15">
      <c r="A118" s="113"/>
      <c r="B118" s="114"/>
      <c r="C118" s="113" t="s">
        <v>119</v>
      </c>
      <c r="D118" s="113">
        <v>34</v>
      </c>
      <c r="E118" s="113" t="str">
        <f>IF(IF(ISERROR(HLOOKUP($C$17,County!$A:$AY,$D118,FALSE)),"",(HLOOKUP($C$17,County!$A:$AY,$D118,FALSE)))=0,"",(IF(ISERROR(HLOOKUP($C$17,County!$A:$AY,$D118,FALSE)),"",(HLOOKUP($C$17,County!$A:$AY,$D118,FALSE)))))</f>
        <v/>
      </c>
      <c r="F118" s="113"/>
      <c r="G118" s="113"/>
      <c r="H118" s="113"/>
      <c r="I118" s="115"/>
      <c r="J118" s="113"/>
      <c r="K118" s="113"/>
    </row>
    <row r="119" spans="1:11" x14ac:dyDescent="0.15">
      <c r="A119" s="113"/>
      <c r="B119" s="114"/>
      <c r="C119" s="113" t="s">
        <v>112</v>
      </c>
      <c r="D119" s="113">
        <v>35</v>
      </c>
      <c r="E119" s="113" t="str">
        <f>IF(IF(ISERROR(HLOOKUP($C$17,County!$A:$AY,$D119,FALSE)),"",(HLOOKUP($C$17,County!$A:$AY,$D119,FALSE)))=0,"",(IF(ISERROR(HLOOKUP($C$17,County!$A:$AY,$D119,FALSE)),"",(HLOOKUP($C$17,County!$A:$AY,$D119,FALSE)))))</f>
        <v/>
      </c>
      <c r="F119" s="113"/>
      <c r="G119" s="113"/>
      <c r="H119" s="113"/>
      <c r="I119" s="115"/>
      <c r="J119" s="113"/>
      <c r="K119" s="113"/>
    </row>
    <row r="120" spans="1:11" x14ac:dyDescent="0.15">
      <c r="A120" s="113"/>
      <c r="B120" s="114"/>
      <c r="C120" s="113" t="s">
        <v>113</v>
      </c>
      <c r="D120" s="113">
        <v>36</v>
      </c>
      <c r="E120" s="113" t="str">
        <f>IF(IF(ISERROR(HLOOKUP($C$17,County!$A:$AY,$D120,FALSE)),"",(HLOOKUP($C$17,County!$A:$AY,$D120,FALSE)))=0,"",(IF(ISERROR(HLOOKUP($C$17,County!$A:$AY,$D120,FALSE)),"",(HLOOKUP($C$17,County!$A:$AY,$D120,FALSE)))))</f>
        <v/>
      </c>
      <c r="F120" s="113"/>
      <c r="G120" s="113"/>
      <c r="H120" s="113"/>
      <c r="I120" s="115"/>
      <c r="J120" s="113"/>
      <c r="K120" s="113"/>
    </row>
    <row r="121" spans="1:11" x14ac:dyDescent="0.15">
      <c r="A121" s="113"/>
      <c r="B121" s="114"/>
      <c r="C121" s="113" t="s">
        <v>120</v>
      </c>
      <c r="D121" s="113">
        <v>37</v>
      </c>
      <c r="E121" s="113" t="str">
        <f>IF(IF(ISERROR(HLOOKUP($C$17,County!$A:$AY,$D121,FALSE)),"",(HLOOKUP($C$17,County!$A:$AY,$D121,FALSE)))=0,"",(IF(ISERROR(HLOOKUP($C$17,County!$A:$AY,$D121,FALSE)),"",(HLOOKUP($C$17,County!$A:$AY,$D121,FALSE)))))</f>
        <v/>
      </c>
      <c r="F121" s="113"/>
      <c r="G121" s="113"/>
      <c r="H121" s="113"/>
      <c r="I121" s="115"/>
      <c r="J121" s="113"/>
      <c r="K121" s="113"/>
    </row>
    <row r="122" spans="1:11" x14ac:dyDescent="0.15">
      <c r="A122" s="113"/>
      <c r="B122" s="114"/>
      <c r="C122" s="113" t="s">
        <v>121</v>
      </c>
      <c r="D122" s="113">
        <v>38</v>
      </c>
      <c r="E122" s="113" t="str">
        <f>IF(IF(ISERROR(HLOOKUP($C$17,County!$A:$AY,$D122,FALSE)),"",(HLOOKUP($C$17,County!$A:$AY,$D122,FALSE)))=0,"",(IF(ISERROR(HLOOKUP($C$17,County!$A:$AY,$D122,FALSE)),"",(HLOOKUP($C$17,County!$A:$AY,$D122,FALSE)))))</f>
        <v/>
      </c>
      <c r="F122" s="113"/>
      <c r="G122" s="113"/>
      <c r="H122" s="113"/>
      <c r="I122" s="115"/>
      <c r="J122" s="113"/>
      <c r="K122" s="113"/>
    </row>
    <row r="123" spans="1:11" x14ac:dyDescent="0.15">
      <c r="A123" s="113"/>
      <c r="B123" s="114"/>
      <c r="C123" s="113" t="s">
        <v>122</v>
      </c>
      <c r="D123" s="113">
        <v>39</v>
      </c>
      <c r="E123" s="113" t="str">
        <f>IF(IF(ISERROR(HLOOKUP($C$17,County!$A:$AY,$D123,FALSE)),"",(HLOOKUP($C$17,County!$A:$AY,$D123,FALSE)))=0,"",(IF(ISERROR(HLOOKUP($C$17,County!$A:$AY,$D123,FALSE)),"",(HLOOKUP($C$17,County!$A:$AY,$D123,FALSE)))))</f>
        <v/>
      </c>
      <c r="F123" s="113"/>
      <c r="G123" s="113"/>
      <c r="H123" s="113"/>
      <c r="I123" s="115"/>
      <c r="J123" s="113"/>
      <c r="K123" s="113"/>
    </row>
    <row r="124" spans="1:11" x14ac:dyDescent="0.15">
      <c r="A124" s="113"/>
      <c r="B124" s="114"/>
      <c r="C124" s="113" t="s">
        <v>123</v>
      </c>
      <c r="D124" s="113">
        <v>40</v>
      </c>
      <c r="E124" s="113" t="str">
        <f>IF(IF(ISERROR(HLOOKUP($C$17,County!$A:$AY,$D124,FALSE)),"",(HLOOKUP($C$17,County!$A:$AY,$D124,FALSE)))=0,"",(IF(ISERROR(HLOOKUP($C$17,County!$A:$AY,$D124,FALSE)),"",(HLOOKUP($C$17,County!$A:$AY,$D124,FALSE)))))</f>
        <v/>
      </c>
      <c r="F124" s="113"/>
      <c r="G124" s="113"/>
      <c r="H124" s="113"/>
      <c r="I124" s="115"/>
      <c r="J124" s="113"/>
      <c r="K124" s="113"/>
    </row>
    <row r="125" spans="1:11" x14ac:dyDescent="0.15">
      <c r="A125" s="113"/>
      <c r="B125" s="114"/>
      <c r="C125" s="113" t="s">
        <v>124</v>
      </c>
      <c r="D125" s="113">
        <v>41</v>
      </c>
      <c r="E125" s="113" t="str">
        <f>IF(IF(ISERROR(HLOOKUP($C$17,County!$A:$AY,$D125,FALSE)),"",(HLOOKUP($C$17,County!$A:$AY,$D125,FALSE)))=0,"",(IF(ISERROR(HLOOKUP($C$17,County!$A:$AY,$D125,FALSE)),"",(HLOOKUP($C$17,County!$A:$AY,$D125,FALSE)))))</f>
        <v/>
      </c>
      <c r="F125" s="113"/>
      <c r="G125" s="113"/>
      <c r="H125" s="113"/>
      <c r="I125" s="115"/>
      <c r="J125" s="113"/>
      <c r="K125" s="113"/>
    </row>
    <row r="126" spans="1:11" x14ac:dyDescent="0.15">
      <c r="A126" s="113"/>
      <c r="B126" s="114"/>
      <c r="C126" s="113" t="s">
        <v>125</v>
      </c>
      <c r="D126" s="113">
        <v>42</v>
      </c>
      <c r="E126" s="113" t="str">
        <f>IF(IF(ISERROR(HLOOKUP($C$17,County!$A:$AY,$D126,FALSE)),"",(HLOOKUP($C$17,County!$A:$AY,$D126,FALSE)))=0,"",(IF(ISERROR(HLOOKUP($C$17,County!$A:$AY,$D126,FALSE)),"",(HLOOKUP($C$17,County!$A:$AY,$D126,FALSE)))))</f>
        <v/>
      </c>
      <c r="F126" s="113"/>
      <c r="G126" s="113"/>
      <c r="H126" s="113"/>
      <c r="I126" s="115"/>
      <c r="J126" s="113"/>
      <c r="K126" s="113"/>
    </row>
    <row r="127" spans="1:11" x14ac:dyDescent="0.15">
      <c r="A127" s="113"/>
      <c r="B127" s="114"/>
      <c r="C127" s="113" t="s">
        <v>126</v>
      </c>
      <c r="D127" s="113">
        <v>43</v>
      </c>
      <c r="E127" s="113" t="str">
        <f>IF(IF(ISERROR(HLOOKUP($C$17,County!$A:$AY,$D127,FALSE)),"",(HLOOKUP($C$17,County!$A:$AY,$D127,FALSE)))=0,"",(IF(ISERROR(HLOOKUP($C$17,County!$A:$AY,$D127,FALSE)),"",(HLOOKUP($C$17,County!$A:$AY,$D127,FALSE)))))</f>
        <v/>
      </c>
      <c r="F127" s="113"/>
      <c r="G127" s="113"/>
      <c r="H127" s="113"/>
      <c r="I127" s="115"/>
      <c r="J127" s="113"/>
      <c r="K127" s="113"/>
    </row>
    <row r="128" spans="1:11" x14ac:dyDescent="0.15">
      <c r="A128" s="113"/>
      <c r="B128" s="114"/>
      <c r="C128" s="113" t="s">
        <v>127</v>
      </c>
      <c r="D128" s="113">
        <v>44</v>
      </c>
      <c r="E128" s="113" t="str">
        <f>IF(IF(ISERROR(HLOOKUP($C$17,County!$A:$AY,$D128,FALSE)),"",(HLOOKUP($C$17,County!$A:$AY,$D128,FALSE)))=0,"",(IF(ISERROR(HLOOKUP($C$17,County!$A:$AY,$D128,FALSE)),"",(HLOOKUP($C$17,County!$A:$AY,$D128,FALSE)))))</f>
        <v/>
      </c>
      <c r="F128" s="113"/>
      <c r="G128" s="113"/>
      <c r="H128" s="113"/>
      <c r="I128" s="115"/>
      <c r="J128" s="113"/>
      <c r="K128" s="113"/>
    </row>
    <row r="129" spans="1:11" x14ac:dyDescent="0.15">
      <c r="A129" s="113"/>
      <c r="B129" s="114"/>
      <c r="C129" s="113" t="s">
        <v>128</v>
      </c>
      <c r="D129" s="113">
        <v>45</v>
      </c>
      <c r="E129" s="113" t="str">
        <f>IF(IF(ISERROR(HLOOKUP($C$17,County!$A:$AY,$D129,FALSE)),"",(HLOOKUP($C$17,County!$A:$AY,$D129,FALSE)))=0,"",(IF(ISERROR(HLOOKUP($C$17,County!$A:$AY,$D129,FALSE)),"",(HLOOKUP($C$17,County!$A:$AY,$D129,FALSE)))))</f>
        <v/>
      </c>
      <c r="F129" s="113"/>
      <c r="G129" s="113"/>
      <c r="H129" s="113"/>
      <c r="I129" s="115"/>
      <c r="J129" s="113"/>
      <c r="K129" s="113"/>
    </row>
    <row r="130" spans="1:11" x14ac:dyDescent="0.15">
      <c r="A130" s="113"/>
      <c r="B130" s="114"/>
      <c r="C130" s="113" t="s">
        <v>129</v>
      </c>
      <c r="D130" s="113">
        <v>46</v>
      </c>
      <c r="E130" s="113" t="str">
        <f>IF(IF(ISERROR(HLOOKUP($C$17,County!$A:$AY,$D130,FALSE)),"",(HLOOKUP($C$17,County!$A:$AY,$D130,FALSE)))=0,"",(IF(ISERROR(HLOOKUP($C$17,County!$A:$AY,$D130,FALSE)),"",(HLOOKUP($C$17,County!$A:$AY,$D130,FALSE)))))</f>
        <v/>
      </c>
      <c r="F130" s="113"/>
      <c r="G130" s="113"/>
      <c r="H130" s="113"/>
      <c r="I130" s="115"/>
      <c r="J130" s="113"/>
      <c r="K130" s="113"/>
    </row>
    <row r="131" spans="1:11" x14ac:dyDescent="0.15">
      <c r="A131" s="113"/>
      <c r="B131" s="114"/>
      <c r="C131" s="113" t="s">
        <v>131</v>
      </c>
      <c r="D131" s="113">
        <v>47</v>
      </c>
      <c r="E131" s="113" t="str">
        <f>IF(IF(ISERROR(HLOOKUP($C$17,County!$A:$AY,$D131,FALSE)),"",(HLOOKUP($C$17,County!$A:$AY,$D131,FALSE)))=0,"",(IF(ISERROR(HLOOKUP($C$17,County!$A:$AY,$D131,FALSE)),"",(HLOOKUP($C$17,County!$A:$AY,$D131,FALSE)))))</f>
        <v/>
      </c>
      <c r="F131" s="113"/>
      <c r="G131" s="113"/>
      <c r="H131" s="113"/>
      <c r="I131" s="115"/>
      <c r="J131" s="113"/>
      <c r="K131" s="113"/>
    </row>
    <row r="132" spans="1:11" x14ac:dyDescent="0.15">
      <c r="A132" s="113"/>
      <c r="B132" s="114"/>
      <c r="C132" s="113" t="s">
        <v>130</v>
      </c>
      <c r="D132" s="113">
        <v>48</v>
      </c>
      <c r="E132" s="113" t="str">
        <f>IF(IF(ISERROR(HLOOKUP($C$17,County!$A:$AY,$D132,FALSE)),"",(HLOOKUP($C$17,County!$A:$AY,$D132,FALSE)))=0,"",(IF(ISERROR(HLOOKUP($C$17,County!$A:$AY,$D132,FALSE)),"",(HLOOKUP($C$17,County!$A:$AY,$D132,FALSE)))))</f>
        <v/>
      </c>
      <c r="F132" s="113"/>
      <c r="G132" s="113"/>
      <c r="H132" s="113"/>
      <c r="I132" s="115"/>
      <c r="J132" s="113"/>
      <c r="K132" s="113"/>
    </row>
    <row r="133" spans="1:11" x14ac:dyDescent="0.15">
      <c r="A133" s="113"/>
      <c r="B133" s="114"/>
      <c r="C133" s="113" t="s">
        <v>132</v>
      </c>
      <c r="D133" s="113">
        <v>49</v>
      </c>
      <c r="E133" s="113" t="str">
        <f>IF(IF(ISERROR(HLOOKUP($C$17,County!$A:$AY,$D133,FALSE)),"",(HLOOKUP($C$17,County!$A:$AY,$D133,FALSE)))=0,"",(IF(ISERROR(HLOOKUP($C$17,County!$A:$AY,$D133,FALSE)),"",(HLOOKUP($C$17,County!$A:$AY,$D133,FALSE)))))</f>
        <v/>
      </c>
      <c r="F133" s="113"/>
      <c r="G133" s="113"/>
      <c r="H133" s="113"/>
      <c r="I133" s="115"/>
      <c r="J133" s="113"/>
      <c r="K133" s="113"/>
    </row>
    <row r="134" spans="1:11" x14ac:dyDescent="0.15">
      <c r="A134" s="113"/>
      <c r="B134" s="114"/>
      <c r="C134" s="113" t="s">
        <v>134</v>
      </c>
      <c r="D134" s="113">
        <v>50</v>
      </c>
      <c r="E134" s="113" t="str">
        <f>IF(IF(ISERROR(HLOOKUP($C$17,County!$A:$AY,$D134,FALSE)),"",(HLOOKUP($C$17,County!$A:$AY,$D134,FALSE)))=0,"",(IF(ISERROR(HLOOKUP($C$17,County!$A:$AY,$D134,FALSE)),"",(HLOOKUP($C$17,County!$A:$AY,$D134,FALSE)))))</f>
        <v/>
      </c>
      <c r="F134" s="113"/>
      <c r="G134" s="113"/>
      <c r="H134" s="113"/>
      <c r="I134" s="115"/>
      <c r="J134" s="113"/>
      <c r="K134" s="113"/>
    </row>
    <row r="135" spans="1:11" x14ac:dyDescent="0.15">
      <c r="A135" s="113"/>
      <c r="B135" s="114"/>
      <c r="C135" s="113" t="s">
        <v>133</v>
      </c>
      <c r="D135" s="113">
        <v>51</v>
      </c>
      <c r="E135" s="113" t="str">
        <f>IF(IF(ISERROR(HLOOKUP($C$17,County!$A:$AY,$D135,FALSE)),"",(HLOOKUP($C$17,County!$A:$AY,$D135,FALSE)))=0,"",(IF(ISERROR(HLOOKUP($C$17,County!$A:$AY,$D135,FALSE)),"",(HLOOKUP($C$17,County!$A:$AY,$D135,FALSE)))))</f>
        <v/>
      </c>
      <c r="F135" s="113"/>
      <c r="G135" s="113"/>
      <c r="H135" s="113"/>
      <c r="I135" s="115"/>
      <c r="J135" s="113"/>
      <c r="K135" s="113"/>
    </row>
    <row r="136" spans="1:11" x14ac:dyDescent="0.15">
      <c r="A136" s="113"/>
      <c r="B136" s="114"/>
      <c r="C136" s="113" t="s">
        <v>135</v>
      </c>
      <c r="D136" s="113">
        <v>52</v>
      </c>
      <c r="E136" s="113" t="str">
        <f>IF(IF(ISERROR(HLOOKUP($C$17,County!$A:$AY,$D136,FALSE)),"",(HLOOKUP($C$17,County!$A:$AY,$D136,FALSE)))=0,"",(IF(ISERROR(HLOOKUP($C$17,County!$A:$AY,$D136,FALSE)),"",(HLOOKUP($C$17,County!$A:$AY,$D136,FALSE)))))</f>
        <v/>
      </c>
      <c r="F136" s="113"/>
      <c r="G136" s="113"/>
      <c r="H136" s="113"/>
      <c r="I136" s="115"/>
      <c r="J136" s="113"/>
      <c r="K136" s="113"/>
    </row>
    <row r="137" spans="1:11" x14ac:dyDescent="0.15">
      <c r="A137" s="113"/>
      <c r="B137" s="114"/>
      <c r="C137" s="113"/>
      <c r="D137" s="113">
        <v>53</v>
      </c>
      <c r="E137" s="113" t="str">
        <f>IF(IF(ISERROR(HLOOKUP($C$17,County!$A:$AY,$D137,FALSE)),"",(HLOOKUP($C$17,County!$A:$AY,$D137,FALSE)))=0,"",(IF(ISERROR(HLOOKUP($C$17,County!$A:$AY,$D137,FALSE)),"",(HLOOKUP($C$17,County!$A:$AY,$D137,FALSE)))))</f>
        <v/>
      </c>
      <c r="F137" s="113"/>
      <c r="G137" s="113"/>
      <c r="H137" s="113"/>
      <c r="I137" s="115"/>
      <c r="J137" s="113"/>
      <c r="K137" s="113"/>
    </row>
    <row r="138" spans="1:11" x14ac:dyDescent="0.15">
      <c r="A138" s="113"/>
      <c r="B138" s="114"/>
      <c r="C138" s="113"/>
      <c r="D138" s="113">
        <v>54</v>
      </c>
      <c r="E138" s="113" t="str">
        <f>IF(IF(ISERROR(HLOOKUP($C$17,County!$A:$AY,$D139,FALSE)),"",(HLOOKUP($C$17,County!$A:$AY,$D139,FALSE)))=0,"",(IF(ISERROR(HLOOKUP($C$17,County!$A:$AY,$D139,FALSE)),"",(HLOOKUP($C$17,County!$A:$AY,$D139,FALSE)))))</f>
        <v/>
      </c>
      <c r="F138" s="113"/>
      <c r="G138" s="113"/>
      <c r="H138" s="113"/>
      <c r="I138" s="115"/>
      <c r="J138" s="113"/>
      <c r="K138" s="113"/>
    </row>
    <row r="139" spans="1:11" x14ac:dyDescent="0.15">
      <c r="A139" s="113"/>
      <c r="B139" s="114"/>
      <c r="C139" s="113"/>
      <c r="D139" s="113">
        <v>55</v>
      </c>
      <c r="E139" s="113" t="str">
        <f>IF(IF(ISERROR(HLOOKUP($C$17,County!$A:$AY,$D140,FALSE)),"",(HLOOKUP($C$17,County!$A:$AY,$D140,FALSE)))=0,"",(IF(ISERROR(HLOOKUP($C$17,County!$A:$AY,$D140,FALSE)),"",(HLOOKUP($C$17,County!$A:$AY,$D140,FALSE)))))</f>
        <v/>
      </c>
      <c r="F139" s="113"/>
      <c r="G139" s="113"/>
      <c r="H139" s="113"/>
      <c r="I139" s="115"/>
      <c r="J139" s="113"/>
      <c r="K139" s="113"/>
    </row>
    <row r="140" spans="1:11" x14ac:dyDescent="0.15">
      <c r="A140" s="113"/>
      <c r="B140" s="114"/>
      <c r="C140" s="113"/>
      <c r="D140" s="113">
        <v>56</v>
      </c>
      <c r="E140" s="113" t="str">
        <f>IF(IF(ISERROR(HLOOKUP($C$17,County!$A:$AY,$D141,FALSE)),"",(HLOOKUP($C$17,County!$A:$AY,$D141,FALSE)))=0,"",(IF(ISERROR(HLOOKUP($C$17,County!$A:$AY,$D141,FALSE)),"",(HLOOKUP($C$17,County!$A:$AY,$D141,FALSE)))))</f>
        <v/>
      </c>
      <c r="F140" s="113"/>
      <c r="G140" s="113"/>
      <c r="H140" s="113"/>
      <c r="I140" s="115"/>
      <c r="J140" s="113"/>
      <c r="K140" s="113"/>
    </row>
    <row r="141" spans="1:11" x14ac:dyDescent="0.15">
      <c r="A141" s="113"/>
      <c r="B141" s="114"/>
      <c r="C141" s="113"/>
      <c r="D141" s="113">
        <v>57</v>
      </c>
      <c r="E141" s="113" t="str">
        <f>IF(IF(ISERROR(HLOOKUP($C$17,County!$A:$AY,$D142,FALSE)),"",(HLOOKUP($C$17,County!$A:$AY,$D142,FALSE)))=0,"",(IF(ISERROR(HLOOKUP($C$17,County!$A:$AY,$D142,FALSE)),"",(HLOOKUP($C$17,County!$A:$AY,$D142,FALSE)))))</f>
        <v/>
      </c>
      <c r="F141" s="113"/>
      <c r="G141" s="113"/>
      <c r="H141" s="113"/>
      <c r="I141" s="115"/>
      <c r="J141" s="113"/>
      <c r="K141" s="113"/>
    </row>
    <row r="142" spans="1:11" x14ac:dyDescent="0.15">
      <c r="A142" s="113"/>
      <c r="B142" s="114"/>
      <c r="C142" s="113"/>
      <c r="D142" s="113">
        <v>58</v>
      </c>
      <c r="E142" s="113" t="str">
        <f>IF(IF(ISERROR(HLOOKUP($C$17,County!$A:$AY,$D143,FALSE)),"",(HLOOKUP($C$17,County!$A:$AY,$D143,FALSE)))=0,"",(IF(ISERROR(HLOOKUP($C$17,County!$A:$AY,$D143,FALSE)),"",(HLOOKUP($C$17,County!$A:$AY,$D143,FALSE)))))</f>
        <v/>
      </c>
      <c r="F142" s="113"/>
      <c r="G142" s="113"/>
      <c r="H142" s="113"/>
      <c r="I142" s="115"/>
      <c r="J142" s="113"/>
      <c r="K142" s="113"/>
    </row>
    <row r="143" spans="1:11" x14ac:dyDescent="0.15">
      <c r="A143" s="113"/>
      <c r="B143" s="114"/>
      <c r="C143" s="113"/>
      <c r="D143" s="113">
        <v>59</v>
      </c>
      <c r="E143" s="113" t="str">
        <f>IF(IF(ISERROR(HLOOKUP($C$17,County!$A:$AY,$D144,FALSE)),"",(HLOOKUP($C$17,County!$A:$AY,$D144,FALSE)))=0,"",(IF(ISERROR(HLOOKUP($C$17,County!$A:$AY,$D144,FALSE)),"",(HLOOKUP($C$17,County!$A:$AY,$D144,FALSE)))))</f>
        <v/>
      </c>
      <c r="F143" s="113"/>
      <c r="G143" s="113"/>
      <c r="H143" s="113"/>
      <c r="I143" s="115"/>
      <c r="J143" s="113"/>
      <c r="K143" s="113"/>
    </row>
    <row r="144" spans="1:11" x14ac:dyDescent="0.15">
      <c r="A144" s="113"/>
      <c r="B144" s="114"/>
      <c r="C144" s="113"/>
      <c r="D144" s="113">
        <v>60</v>
      </c>
      <c r="E144" s="113" t="str">
        <f>IF(IF(ISERROR(HLOOKUP($C$17,County!$A:$AY,$D145,FALSE)),"",(HLOOKUP($C$17,County!$A:$AY,$D145,FALSE)))=0,"",(IF(ISERROR(HLOOKUP($C$17,County!$A:$AY,$D145,FALSE)),"",(HLOOKUP($C$17,County!$A:$AY,$D145,FALSE)))))</f>
        <v/>
      </c>
      <c r="F144" s="113"/>
      <c r="G144" s="113"/>
      <c r="H144" s="113"/>
      <c r="I144" s="115"/>
      <c r="J144" s="113"/>
      <c r="K144" s="113"/>
    </row>
    <row r="145" spans="1:11" x14ac:dyDescent="0.15">
      <c r="A145" s="113"/>
      <c r="B145" s="114"/>
      <c r="C145" s="113"/>
      <c r="D145" s="113">
        <v>61</v>
      </c>
      <c r="E145" s="113" t="str">
        <f>IF(IF(ISERROR(HLOOKUP($C$17,County!$A:$AY,$D146,FALSE)),"",(HLOOKUP($C$17,County!$A:$AY,$D146,FALSE)))=0,"",(IF(ISERROR(HLOOKUP($C$17,County!$A:$AY,$D146,FALSE)),"",(HLOOKUP($C$17,County!$A:$AY,$D146,FALSE)))))</f>
        <v/>
      </c>
      <c r="F145" s="113"/>
      <c r="G145" s="113"/>
      <c r="H145" s="113"/>
      <c r="I145" s="115"/>
      <c r="J145" s="113"/>
      <c r="K145" s="113"/>
    </row>
    <row r="146" spans="1:11" x14ac:dyDescent="0.15">
      <c r="A146" s="113"/>
      <c r="B146" s="114"/>
      <c r="C146" s="113"/>
      <c r="D146" s="113">
        <v>62</v>
      </c>
      <c r="E146" s="113" t="str">
        <f>IF(IF(ISERROR(HLOOKUP($C$17,County!$A:$AY,$D147,FALSE)),"",(HLOOKUP($C$17,County!$A:$AY,$D147,FALSE)))=0,"",(IF(ISERROR(HLOOKUP($C$17,County!$A:$AY,$D147,FALSE)),"",(HLOOKUP($C$17,County!$A:$AY,$D147,FALSE)))))</f>
        <v/>
      </c>
      <c r="F146" s="113"/>
      <c r="G146" s="113"/>
      <c r="H146" s="113"/>
      <c r="I146" s="115"/>
      <c r="J146" s="113"/>
      <c r="K146" s="113"/>
    </row>
    <row r="147" spans="1:11" x14ac:dyDescent="0.15">
      <c r="A147" s="113"/>
      <c r="B147" s="114"/>
      <c r="C147" s="113"/>
      <c r="D147" s="113">
        <v>63</v>
      </c>
      <c r="E147" s="113" t="str">
        <f>IF(IF(ISERROR(HLOOKUP($C$17,County!$A:$AY,$D148,FALSE)),"",(HLOOKUP($C$17,County!$A:$AY,$D148,FALSE)))=0,"",(IF(ISERROR(HLOOKUP($C$17,County!$A:$AY,$D148,FALSE)),"",(HLOOKUP($C$17,County!$A:$AY,$D148,FALSE)))))</f>
        <v/>
      </c>
      <c r="F147" s="113"/>
      <c r="G147" s="113"/>
      <c r="H147" s="113"/>
      <c r="I147" s="115"/>
      <c r="J147" s="113"/>
      <c r="K147" s="113"/>
    </row>
    <row r="148" spans="1:11" x14ac:dyDescent="0.15">
      <c r="A148" s="113"/>
      <c r="B148" s="114"/>
      <c r="C148" s="113"/>
      <c r="D148" s="113">
        <v>64</v>
      </c>
      <c r="E148" s="113" t="str">
        <f>IF(IF(ISERROR(HLOOKUP($C$17,County!$A:$AY,$D149,FALSE)),"",(HLOOKUP($C$17,County!$A:$AY,$D149,FALSE)))=0,"",(IF(ISERROR(HLOOKUP($C$17,County!$A:$AY,$D149,FALSE)),"",(HLOOKUP($C$17,County!$A:$AY,$D149,FALSE)))))</f>
        <v/>
      </c>
      <c r="F148" s="113"/>
      <c r="G148" s="113"/>
      <c r="H148" s="113"/>
      <c r="I148" s="115"/>
      <c r="J148" s="113"/>
      <c r="K148" s="113"/>
    </row>
    <row r="149" spans="1:11" x14ac:dyDescent="0.15">
      <c r="A149" s="113"/>
      <c r="B149" s="114"/>
      <c r="C149" s="113"/>
      <c r="D149" s="113">
        <v>65</v>
      </c>
      <c r="E149" s="113" t="str">
        <f>IF(IF(ISERROR(HLOOKUP($C$17,County!$A:$AY,$D150,FALSE)),"",(HLOOKUP($C$17,County!$A:$AY,$D150,FALSE)))=0,"",(IF(ISERROR(HLOOKUP($C$17,County!$A:$AY,$D150,FALSE)),"",(HLOOKUP($C$17,County!$A:$AY,$D150,FALSE)))))</f>
        <v/>
      </c>
      <c r="F149" s="113"/>
      <c r="G149" s="113"/>
      <c r="H149" s="113"/>
      <c r="I149" s="115"/>
      <c r="J149" s="113"/>
      <c r="K149" s="113"/>
    </row>
    <row r="150" spans="1:11" x14ac:dyDescent="0.15">
      <c r="A150" s="113"/>
      <c r="B150" s="114"/>
      <c r="C150" s="113"/>
      <c r="D150" s="113">
        <v>66</v>
      </c>
      <c r="E150" s="113" t="str">
        <f>IF(IF(ISERROR(HLOOKUP($C$17,County!$A:$AY,$D151,FALSE)),"",(HLOOKUP($C$17,County!$A:$AY,$D151,FALSE)))=0,"",(IF(ISERROR(HLOOKUP($C$17,County!$A:$AY,$D151,FALSE)),"",(HLOOKUP($C$17,County!$A:$AY,$D151,FALSE)))))</f>
        <v/>
      </c>
      <c r="F150" s="113"/>
      <c r="G150" s="113"/>
      <c r="H150" s="113"/>
      <c r="I150" s="115"/>
      <c r="J150" s="113"/>
      <c r="K150" s="113"/>
    </row>
    <row r="151" spans="1:11" x14ac:dyDescent="0.15">
      <c r="A151" s="113"/>
      <c r="B151" s="114"/>
      <c r="C151" s="113"/>
      <c r="D151" s="113">
        <v>67</v>
      </c>
      <c r="E151" s="113" t="str">
        <f>IF(IF(ISERROR(HLOOKUP($C$17,County!$A:$AY,$D152,FALSE)),"",(HLOOKUP($C$17,County!$A:$AY,$D152,FALSE)))=0,"",(IF(ISERROR(HLOOKUP($C$17,County!$A:$AY,$D152,FALSE)),"",(HLOOKUP($C$17,County!$A:$AY,$D152,FALSE)))))</f>
        <v/>
      </c>
      <c r="F151" s="113"/>
      <c r="G151" s="113"/>
      <c r="H151" s="113"/>
      <c r="I151" s="115"/>
      <c r="J151" s="113"/>
      <c r="K151" s="113"/>
    </row>
    <row r="152" spans="1:11" x14ac:dyDescent="0.15">
      <c r="A152" s="113"/>
      <c r="B152" s="114"/>
      <c r="C152" s="113"/>
      <c r="D152" s="113">
        <v>68</v>
      </c>
      <c r="E152" s="113" t="str">
        <f>IF(IF(ISERROR(HLOOKUP($C$17,County!$A:$AY,$D153,FALSE)),"",(HLOOKUP($C$17,County!$A:$AY,$D153,FALSE)))=0,"",(IF(ISERROR(HLOOKUP($C$17,County!$A:$AY,$D153,FALSE)),"",(HLOOKUP($C$17,County!$A:$AY,$D153,FALSE)))))</f>
        <v/>
      </c>
      <c r="F152" s="113"/>
      <c r="G152" s="113"/>
      <c r="H152" s="113"/>
      <c r="I152" s="115"/>
      <c r="J152" s="113"/>
      <c r="K152" s="113"/>
    </row>
    <row r="153" spans="1:11" x14ac:dyDescent="0.15">
      <c r="A153" s="113"/>
      <c r="B153" s="114"/>
      <c r="C153" s="113"/>
      <c r="D153" s="113">
        <v>69</v>
      </c>
      <c r="E153" s="113" t="str">
        <f>IF(IF(ISERROR(HLOOKUP($C$17,County!$A:$AY,$D154,FALSE)),"",(HLOOKUP($C$17,County!$A:$AY,$D154,FALSE)))=0,"",(IF(ISERROR(HLOOKUP($C$17,County!$A:$AY,$D154,FALSE)),"",(HLOOKUP($C$17,County!$A:$AY,$D154,FALSE)))))</f>
        <v/>
      </c>
      <c r="F153" s="113"/>
      <c r="G153" s="113"/>
      <c r="H153" s="113"/>
      <c r="I153" s="115"/>
      <c r="J153" s="113"/>
      <c r="K153" s="113"/>
    </row>
    <row r="154" spans="1:11" x14ac:dyDescent="0.15">
      <c r="A154" s="113"/>
      <c r="B154" s="114"/>
      <c r="C154" s="113"/>
      <c r="D154" s="113">
        <v>70</v>
      </c>
      <c r="E154" s="113" t="str">
        <f>IF(IF(ISERROR(HLOOKUP($C$17,County!$A:$AY,$D155,FALSE)),"",(HLOOKUP($C$17,County!$A:$AY,$D155,FALSE)))=0,"",(IF(ISERROR(HLOOKUP($C$17,County!$A:$AY,$D155,FALSE)),"",(HLOOKUP($C$17,County!$A:$AY,$D155,FALSE)))))</f>
        <v/>
      </c>
      <c r="F154" s="113"/>
      <c r="G154" s="113"/>
      <c r="H154" s="113"/>
      <c r="I154" s="115"/>
      <c r="J154" s="113"/>
      <c r="K154" s="113"/>
    </row>
    <row r="155" spans="1:11" x14ac:dyDescent="0.15">
      <c r="A155" s="113"/>
      <c r="B155" s="114"/>
      <c r="C155" s="113"/>
      <c r="D155" s="113">
        <v>71</v>
      </c>
      <c r="E155" s="113" t="str">
        <f>IF(IF(ISERROR(HLOOKUP($C$17,County!$A:$AY,$D156,FALSE)),"",(HLOOKUP($C$17,County!$A:$AY,$D156,FALSE)))=0,"",(IF(ISERROR(HLOOKUP($C$17,County!$A:$AY,$D156,FALSE)),"",(HLOOKUP($C$17,County!$A:$AY,$D156,FALSE)))))</f>
        <v/>
      </c>
      <c r="F155" s="113"/>
      <c r="G155" s="113"/>
      <c r="H155" s="113"/>
      <c r="I155" s="115"/>
      <c r="J155" s="113"/>
      <c r="K155" s="113"/>
    </row>
    <row r="156" spans="1:11" x14ac:dyDescent="0.15">
      <c r="A156" s="113"/>
      <c r="B156" s="114"/>
      <c r="C156" s="113"/>
      <c r="D156" s="113">
        <v>72</v>
      </c>
      <c r="E156" s="113" t="str">
        <f>IF(IF(ISERROR(HLOOKUP($C$17,County!$A:$AY,$D157,FALSE)),"",(HLOOKUP($C$17,County!$A:$AY,$D157,FALSE)))=0,"",(IF(ISERROR(HLOOKUP($C$17,County!$A:$AY,$D157,FALSE)),"",(HLOOKUP($C$17,County!$A:$AY,$D157,FALSE)))))</f>
        <v/>
      </c>
      <c r="F156" s="113"/>
      <c r="G156" s="113"/>
      <c r="H156" s="113"/>
      <c r="I156" s="115"/>
      <c r="J156" s="113"/>
      <c r="K156" s="113"/>
    </row>
    <row r="157" spans="1:11" x14ac:dyDescent="0.15">
      <c r="A157" s="113"/>
      <c r="B157" s="114"/>
      <c r="C157" s="113"/>
      <c r="D157" s="113">
        <v>73</v>
      </c>
      <c r="E157" s="113" t="str">
        <f>IF(IF(ISERROR(HLOOKUP($C$17,County!$A:$AY,$D158,FALSE)),"",(HLOOKUP($C$17,County!$A:$AY,$D158,FALSE)))=0,"",(IF(ISERROR(HLOOKUP($C$17,County!$A:$AY,$D158,FALSE)),"",(HLOOKUP($C$17,County!$A:$AY,$D158,FALSE)))))</f>
        <v/>
      </c>
      <c r="F157" s="113"/>
      <c r="G157" s="113"/>
      <c r="H157" s="113"/>
      <c r="I157" s="115"/>
      <c r="J157" s="113"/>
      <c r="K157" s="113"/>
    </row>
    <row r="158" spans="1:11" x14ac:dyDescent="0.15">
      <c r="D158" s="62">
        <v>74</v>
      </c>
      <c r="E158" s="62" t="str">
        <f>IF(IF(ISERROR(HLOOKUP($C$17,County!$A:$AY,$D159,FALSE)),"",(HLOOKUP($C$17,County!$A:$AY,$D159,FALSE)))=0,"",(IF(ISERROR(HLOOKUP($C$17,County!$A:$AY,$D159,FALSE)),"",(HLOOKUP($C$17,County!$A:$AY,$D159,FALSE)))))</f>
        <v/>
      </c>
    </row>
    <row r="159" spans="1:11" x14ac:dyDescent="0.15">
      <c r="D159" s="62">
        <v>75</v>
      </c>
      <c r="E159" s="62" t="str">
        <f>IF(IF(ISERROR(HLOOKUP($C$17,County!$A:$AY,$D160,FALSE)),"",(HLOOKUP($C$17,County!$A:$AY,$D160,FALSE)))=0,"",(IF(ISERROR(HLOOKUP($C$17,County!$A:$AY,$D160,FALSE)),"",(HLOOKUP($C$17,County!$A:$AY,$D160,FALSE)))))</f>
        <v/>
      </c>
    </row>
    <row r="160" spans="1:11" x14ac:dyDescent="0.15">
      <c r="D160" s="62">
        <v>76</v>
      </c>
      <c r="E160" s="62" t="str">
        <f>IF(IF(ISERROR(HLOOKUP($C$17,County!$A:$AY,$D161,FALSE)),"",(HLOOKUP($C$17,County!$A:$AY,$D161,FALSE)))=0,"",(IF(ISERROR(HLOOKUP($C$17,County!$A:$AY,$D161,FALSE)),"",(HLOOKUP($C$17,County!$A:$AY,$D161,FALSE)))))</f>
        <v/>
      </c>
    </row>
    <row r="161" spans="4:5" x14ac:dyDescent="0.15">
      <c r="D161" s="62">
        <v>77</v>
      </c>
      <c r="E161" s="62" t="str">
        <f>IF(IF(ISERROR(HLOOKUP($C$17,County!$A:$AY,$D162,FALSE)),"",(HLOOKUP($C$17,County!$A:$AY,$D162,FALSE)))=0,"",(IF(ISERROR(HLOOKUP($C$17,County!$A:$AY,$D162,FALSE)),"",(HLOOKUP($C$17,County!$A:$AY,$D162,FALSE)))))</f>
        <v/>
      </c>
    </row>
    <row r="162" spans="4:5" x14ac:dyDescent="0.15">
      <c r="D162" s="62">
        <v>78</v>
      </c>
      <c r="E162" s="62" t="str">
        <f>IF(IF(ISERROR(HLOOKUP($C$17,County!$A:$AY,$D163,FALSE)),"",(HLOOKUP($C$17,County!$A:$AY,$D163,FALSE)))=0,"",(IF(ISERROR(HLOOKUP($C$17,County!$A:$AY,$D163,FALSE)),"",(HLOOKUP($C$17,County!$A:$AY,$D163,FALSE)))))</f>
        <v/>
      </c>
    </row>
    <row r="163" spans="4:5" x14ac:dyDescent="0.15">
      <c r="D163" s="62">
        <v>79</v>
      </c>
      <c r="E163" s="62" t="str">
        <f>IF(IF(ISERROR(HLOOKUP($C$17,County!$A:$AY,$D164,FALSE)),"",(HLOOKUP($C$17,County!$A:$AY,$D164,FALSE)))=0,"",(IF(ISERROR(HLOOKUP($C$17,County!$A:$AY,$D164,FALSE)),"",(HLOOKUP($C$17,County!$A:$AY,$D164,FALSE)))))</f>
        <v/>
      </c>
    </row>
    <row r="164" spans="4:5" x14ac:dyDescent="0.15">
      <c r="D164" s="62">
        <v>80</v>
      </c>
      <c r="E164" s="62" t="str">
        <f>IF(IF(ISERROR(HLOOKUP($C$17,County!$A:$AY,$D165,FALSE)),"",(HLOOKUP($C$17,County!$A:$AY,$D165,FALSE)))=0,"",(IF(ISERROR(HLOOKUP($C$17,County!$A:$AY,$D165,FALSE)),"",(HLOOKUP($C$17,County!$A:$AY,$D165,FALSE)))))</f>
        <v/>
      </c>
    </row>
    <row r="165" spans="4:5" x14ac:dyDescent="0.15">
      <c r="D165" s="62">
        <v>81</v>
      </c>
      <c r="E165" s="62" t="str">
        <f>IF(IF(ISERROR(HLOOKUP($C$17,County!$A:$AY,$D166,FALSE)),"",(HLOOKUP($C$17,County!$A:$AY,$D166,FALSE)))=0,"",(IF(ISERROR(HLOOKUP($C$17,County!$A:$AY,$D166,FALSE)),"",(HLOOKUP($C$17,County!$A:$AY,$D166,FALSE)))))</f>
        <v/>
      </c>
    </row>
    <row r="166" spans="4:5" x14ac:dyDescent="0.15">
      <c r="D166" s="62">
        <v>82</v>
      </c>
      <c r="E166" s="62" t="str">
        <f>IF(IF(ISERROR(HLOOKUP($C$17,County!$A:$AY,$D167,FALSE)),"",(HLOOKUP($C$17,County!$A:$AY,$D167,FALSE)))=0,"",(IF(ISERROR(HLOOKUP($C$17,County!$A:$AY,$D167,FALSE)),"",(HLOOKUP($C$17,County!$A:$AY,$D167,FALSE)))))</f>
        <v/>
      </c>
    </row>
    <row r="167" spans="4:5" x14ac:dyDescent="0.15">
      <c r="D167" s="62">
        <v>83</v>
      </c>
      <c r="E167" s="62" t="str">
        <f>IF(IF(ISERROR(HLOOKUP($C$17,County!$A:$AY,$D168,FALSE)),"",(HLOOKUP($C$17,County!$A:$AY,$D168,FALSE)))=0,"",(IF(ISERROR(HLOOKUP($C$17,County!$A:$AY,$D168,FALSE)),"",(HLOOKUP($C$17,County!$A:$AY,$D168,FALSE)))))</f>
        <v/>
      </c>
    </row>
    <row r="168" spans="4:5" x14ac:dyDescent="0.15">
      <c r="D168" s="62">
        <v>84</v>
      </c>
      <c r="E168" s="62" t="str">
        <f>IF(IF(ISERROR(HLOOKUP($C$17,County!$A:$AY,$D169,FALSE)),"",(HLOOKUP($C$17,County!$A:$AY,$D169,FALSE)))=0,"",(IF(ISERROR(HLOOKUP($C$17,County!$A:$AY,$D169,FALSE)),"",(HLOOKUP($C$17,County!$A:$AY,$D169,FALSE)))))</f>
        <v/>
      </c>
    </row>
    <row r="169" spans="4:5" x14ac:dyDescent="0.15">
      <c r="D169" s="62">
        <v>85</v>
      </c>
      <c r="E169" s="62" t="str">
        <f>IF(IF(ISERROR(HLOOKUP($C$17,County!$A:$AY,$D170,FALSE)),"",(HLOOKUP($C$17,County!$A:$AY,$D170,FALSE)))=0,"",(IF(ISERROR(HLOOKUP($C$17,County!$A:$AY,$D170,FALSE)),"",(HLOOKUP($C$17,County!$A:$AY,$D170,FALSE)))))</f>
        <v/>
      </c>
    </row>
    <row r="170" spans="4:5" x14ac:dyDescent="0.15">
      <c r="D170" s="62">
        <v>86</v>
      </c>
      <c r="E170" s="62" t="str">
        <f>IF(IF(ISERROR(HLOOKUP($C$17,County!$A:$AY,$D171,FALSE)),"",(HLOOKUP($C$17,County!$A:$AY,$D171,FALSE)))=0,"",(IF(ISERROR(HLOOKUP($C$17,County!$A:$AY,$D171,FALSE)),"",(HLOOKUP($C$17,County!$A:$AY,$D171,FALSE)))))</f>
        <v/>
      </c>
    </row>
    <row r="171" spans="4:5" x14ac:dyDescent="0.15">
      <c r="D171" s="62">
        <v>87</v>
      </c>
      <c r="E171" s="62" t="str">
        <f>IF(IF(ISERROR(HLOOKUP($C$17,County!$A:$AY,$D172,FALSE)),"",(HLOOKUP($C$17,County!$A:$AY,$D172,FALSE)))=0,"",(IF(ISERROR(HLOOKUP($C$17,County!$A:$AY,$D172,FALSE)),"",(HLOOKUP($C$17,County!$A:$AY,$D172,FALSE)))))</f>
        <v/>
      </c>
    </row>
    <row r="172" spans="4:5" x14ac:dyDescent="0.15">
      <c r="D172" s="62">
        <v>88</v>
      </c>
      <c r="E172" s="62" t="str">
        <f>IF(IF(ISERROR(HLOOKUP($C$17,County!$A:$AY,$D173,FALSE)),"",(HLOOKUP($C$17,County!$A:$AY,$D173,FALSE)))=0,"",(IF(ISERROR(HLOOKUP($C$17,County!$A:$AY,$D173,FALSE)),"",(HLOOKUP($C$17,County!$A:$AY,$D173,FALSE)))))</f>
        <v/>
      </c>
    </row>
    <row r="173" spans="4:5" x14ac:dyDescent="0.15">
      <c r="D173" s="62">
        <v>89</v>
      </c>
      <c r="E173" s="62" t="str">
        <f>IF(IF(ISERROR(HLOOKUP($C$17,County!$A:$AY,$D174,FALSE)),"",(HLOOKUP($C$17,County!$A:$AY,$D174,FALSE)))=0,"",(IF(ISERROR(HLOOKUP($C$17,County!$A:$AY,$D174,FALSE)),"",(HLOOKUP($C$17,County!$A:$AY,$D174,FALSE)))))</f>
        <v/>
      </c>
    </row>
    <row r="174" spans="4:5" x14ac:dyDescent="0.15">
      <c r="D174" s="62">
        <v>90</v>
      </c>
      <c r="E174" s="62" t="str">
        <f>IF(IF(ISERROR(HLOOKUP($C$17,County!$A:$AY,$D175,FALSE)),"",(HLOOKUP($C$17,County!$A:$AY,$D175,FALSE)))=0,"",(IF(ISERROR(HLOOKUP($C$17,County!$A:$AY,$D175,FALSE)),"",(HLOOKUP($C$17,County!$A:$AY,$D175,FALSE)))))</f>
        <v/>
      </c>
    </row>
    <row r="175" spans="4:5" x14ac:dyDescent="0.15">
      <c r="D175" s="62">
        <v>91</v>
      </c>
      <c r="E175" s="62" t="str">
        <f>IF(IF(ISERROR(HLOOKUP($C$17,County!$A:$AY,$D176,FALSE)),"",(HLOOKUP($C$17,County!$A:$AY,$D176,FALSE)))=0,"",(IF(ISERROR(HLOOKUP($C$17,County!$A:$AY,$D176,FALSE)),"",(HLOOKUP($C$17,County!$A:$AY,$D176,FALSE)))))</f>
        <v/>
      </c>
    </row>
    <row r="176" spans="4:5" x14ac:dyDescent="0.15">
      <c r="D176" s="62">
        <v>92</v>
      </c>
      <c r="E176" s="62" t="str">
        <f>IF(IF(ISERROR(HLOOKUP($C$17,County!$A:$AY,$D177,FALSE)),"",(HLOOKUP($C$17,County!$A:$AY,$D177,FALSE)))=0,"",(IF(ISERROR(HLOOKUP($C$17,County!$A:$AY,$D177,FALSE)),"",(HLOOKUP($C$17,County!$A:$AY,$D177,FALSE)))))</f>
        <v/>
      </c>
    </row>
    <row r="177" spans="4:5" x14ac:dyDescent="0.15">
      <c r="D177" s="62">
        <v>93</v>
      </c>
      <c r="E177" s="62" t="str">
        <f>IF(IF(ISERROR(HLOOKUP($C$17,County!$A:$AY,$D178,FALSE)),"",(HLOOKUP($C$17,County!$A:$AY,$D178,FALSE)))=0,"",(IF(ISERROR(HLOOKUP($C$17,County!$A:$AY,$D178,FALSE)),"",(HLOOKUP($C$17,County!$A:$AY,$D178,FALSE)))))</f>
        <v/>
      </c>
    </row>
    <row r="178" spans="4:5" x14ac:dyDescent="0.15">
      <c r="D178" s="62">
        <v>94</v>
      </c>
      <c r="E178" s="62" t="str">
        <f>IF(IF(ISERROR(HLOOKUP($C$17,County!$A:$AY,$D179,FALSE)),"",(HLOOKUP($C$17,County!$A:$AY,$D179,FALSE)))=0,"",(IF(ISERROR(HLOOKUP($C$17,County!$A:$AY,$D179,FALSE)),"",(HLOOKUP($C$17,County!$A:$AY,$D179,FALSE)))))</f>
        <v/>
      </c>
    </row>
    <row r="179" spans="4:5" x14ac:dyDescent="0.15">
      <c r="D179" s="62">
        <v>95</v>
      </c>
      <c r="E179" s="62" t="str">
        <f>IF(IF(ISERROR(HLOOKUP($C$17,County!$A:$AY,$D180,FALSE)),"",(HLOOKUP($C$17,County!$A:$AY,$D180,FALSE)))=0,"",(IF(ISERROR(HLOOKUP($C$17,County!$A:$AY,$D180,FALSE)),"",(HLOOKUP($C$17,County!$A:$AY,$D180,FALSE)))))</f>
        <v/>
      </c>
    </row>
    <row r="180" spans="4:5" x14ac:dyDescent="0.15">
      <c r="D180" s="62">
        <v>96</v>
      </c>
      <c r="E180" s="62" t="str">
        <f>IF(IF(ISERROR(HLOOKUP($C$17,County!$A:$AY,$D181,FALSE)),"",(HLOOKUP($C$17,County!$A:$AY,$D181,FALSE)))=0,"",(IF(ISERROR(HLOOKUP($C$17,County!$A:$AY,$D181,FALSE)),"",(HLOOKUP($C$17,County!$A:$AY,$D181,FALSE)))))</f>
        <v/>
      </c>
    </row>
    <row r="181" spans="4:5" x14ac:dyDescent="0.15">
      <c r="D181" s="62">
        <v>97</v>
      </c>
      <c r="E181" s="62" t="str">
        <f>IF(IF(ISERROR(HLOOKUP($C$17,County!$A:$AY,$D182,FALSE)),"",(HLOOKUP($C$17,County!$A:$AY,$D182,FALSE)))=0,"",(IF(ISERROR(HLOOKUP($C$17,County!$A:$AY,$D182,FALSE)),"",(HLOOKUP($C$17,County!$A:$AY,$D182,FALSE)))))</f>
        <v/>
      </c>
    </row>
    <row r="182" spans="4:5" x14ac:dyDescent="0.15">
      <c r="D182" s="62">
        <v>98</v>
      </c>
      <c r="E182" s="62" t="str">
        <f>IF(IF(ISERROR(HLOOKUP($C$17,County!$A:$AY,$D183,FALSE)),"",(HLOOKUP($C$17,County!$A:$AY,$D183,FALSE)))=0,"",(IF(ISERROR(HLOOKUP($C$17,County!$A:$AY,$D183,FALSE)),"",(HLOOKUP($C$17,County!$A:$AY,$D183,FALSE)))))</f>
        <v/>
      </c>
    </row>
    <row r="183" spans="4:5" x14ac:dyDescent="0.15">
      <c r="D183" s="62">
        <v>99</v>
      </c>
      <c r="E183" s="62" t="str">
        <f>IF(IF(ISERROR(HLOOKUP($C$17,County!$A:$AY,$D184,FALSE)),"",(HLOOKUP($C$17,County!$A:$AY,$D184,FALSE)))=0,"",(IF(ISERROR(HLOOKUP($C$17,County!$A:$AY,$D184,FALSE)),"",(HLOOKUP($C$17,County!$A:$AY,$D184,FALSE)))))</f>
        <v/>
      </c>
    </row>
    <row r="184" spans="4:5" x14ac:dyDescent="0.15">
      <c r="D184" s="62">
        <v>100</v>
      </c>
    </row>
  </sheetData>
  <sheetProtection algorithmName="SHA-512" hashValue="tG9q/Y6dvICvYETaAOeOsDjZBUnwT4gapu8rYlN8dwjS4kfTK4JkDUSs/4cUuLMS8TOgOeNit2yfpPnKKVB9zw==" saltValue="oP9+86e3nOyCtWm8mV/6gg==" spinCount="100000" sheet="1" selectLockedCells="1"/>
  <mergeCells count="10">
    <mergeCell ref="H21:I21"/>
    <mergeCell ref="B8:J9"/>
    <mergeCell ref="B51:J51"/>
    <mergeCell ref="B37:J37"/>
    <mergeCell ref="C34:E34"/>
    <mergeCell ref="B10:J10"/>
    <mergeCell ref="B15:J15"/>
    <mergeCell ref="B22:J22"/>
    <mergeCell ref="B28:J28"/>
    <mergeCell ref="H18:I18"/>
  </mergeCells>
  <phoneticPr fontId="0" type="noConversion"/>
  <conditionalFormatting sqref="H32">
    <cfRule type="expression" dxfId="13" priority="1" stopIfTrue="1">
      <formula>($J$31+$F$32)&lt;=$J$16</formula>
    </cfRule>
    <cfRule type="expression" dxfId="12" priority="2" stopIfTrue="1">
      <formula>$J$31&gt;=$J$16</formula>
    </cfRule>
  </conditionalFormatting>
  <printOptions horizontalCentered="1"/>
  <pageMargins left="0.25" right="0.25" top="0.375" bottom="0.375" header="0.5" footer="0.5"/>
  <pageSetup scale="85" orientation="portrait" r:id="rId1"/>
  <headerFooter alignWithMargins="0"/>
  <ignoredErrors>
    <ignoredError sqref="E183 E146:E181 E112:E145 H91:H105 E86:E111" unlockedFormula="1"/>
  </ignoredErrors>
  <drawing r:id="rId2"/>
  <legacyDrawing r:id="rId3"/>
  <controls>
    <mc:AlternateContent xmlns:mc="http://schemas.openxmlformats.org/markup-compatibility/2006">
      <mc:Choice Requires="x14">
        <control shapeId="1092" r:id="rId4" name="ComboBox2">
          <controlPr autoLine="0" linkedCell="D17" listFillRange="E86:E183" r:id="rId5">
            <anchor moveWithCells="1">
              <from>
                <xdr:col>6</xdr:col>
                <xdr:colOff>800100</xdr:colOff>
                <xdr:row>16</xdr:row>
                <xdr:rowOff>0</xdr:rowOff>
              </from>
              <to>
                <xdr:col>8</xdr:col>
                <xdr:colOff>57150</xdr:colOff>
                <xdr:row>17</xdr:row>
                <xdr:rowOff>0</xdr:rowOff>
              </to>
            </anchor>
          </controlPr>
        </control>
      </mc:Choice>
      <mc:Fallback>
        <control shapeId="1092" r:id="rId4" name="ComboBox2"/>
      </mc:Fallback>
    </mc:AlternateContent>
    <mc:AlternateContent xmlns:mc="http://schemas.openxmlformats.org/markup-compatibility/2006">
      <mc:Choice Requires="x14">
        <control shapeId="1091" r:id="rId6" name="ComboBox1">
          <controlPr autoLine="0" linkedCell="C17" listFillRange="C86:C136" r:id="rId7">
            <anchor moveWithCells="1">
              <from>
                <xdr:col>4</xdr:col>
                <xdr:colOff>390525</xdr:colOff>
                <xdr:row>16</xdr:row>
                <xdr:rowOff>0</xdr:rowOff>
              </from>
              <to>
                <xdr:col>6</xdr:col>
                <xdr:colOff>304800</xdr:colOff>
                <xdr:row>17</xdr:row>
                <xdr:rowOff>0</xdr:rowOff>
              </to>
            </anchor>
          </controlPr>
        </control>
      </mc:Choice>
      <mc:Fallback>
        <control shapeId="1091" r:id="rId6" name="Combo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O65535"/>
  <sheetViews>
    <sheetView showGridLines="0" zoomScaleNormal="100" zoomScaleSheetLayoutView="100" workbookViewId="0">
      <selection activeCell="J10" sqref="J10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>
      <c r="J2" s="65"/>
    </row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222</v>
      </c>
      <c r="C7" s="168"/>
      <c r="D7" s="168"/>
      <c r="E7" s="168"/>
      <c r="F7" s="168"/>
      <c r="G7" s="168"/>
      <c r="H7" s="168"/>
      <c r="I7" s="168"/>
      <c r="J7" s="168"/>
    </row>
    <row r="8" spans="2:11" s="65" customFormat="1" ht="10.5" customHeight="1" x14ac:dyDescent="0.15">
      <c r="B8" s="169"/>
      <c r="C8" s="169"/>
      <c r="D8" s="169"/>
      <c r="E8" s="169"/>
      <c r="F8" s="169"/>
      <c r="G8" s="169"/>
      <c r="H8" s="169"/>
      <c r="I8" s="169"/>
      <c r="J8" s="169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&gt;$766550'!$A$2:$E$65517,5,FALSE)),766550,(VLOOKUP($C$16&amp;$D$16,'Counties &gt;$766550'!$A$2:$E$65517,5,FALSE)))</f>
        <v>1149825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251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IF(J24&gt;(J10*0.9),"CL's maximum LTV is 95% before funding fee",IF(J24&gt;1500000,"Maximum loan amount is $1,500,000",""))</f>
        <v/>
      </c>
      <c r="I25" s="80" t="s">
        <v>19</v>
      </c>
      <c r="J25" s="48">
        <f>IF(J24&gt;(J10*0.95),J10*0.95,IF(J24&gt;1500000,1500000,J24))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LOS ANGELES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MARIN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MONTEREY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NAPA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ORANGE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SAN BENITO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SAN DIEGO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SAN FRANCISCO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LUIS OBISPO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MATEO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SANTA BARBARA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SANTA CLARA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SANTA CRUZ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SONOMA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VENTURA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Other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/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/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/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/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AtR0xPAop4L8BTZE4cAWgJj0/Vqg7GMFpjkI6Aiwy/rf9EIR102uuF3aL+P1LM39BJmewisFOBvu4cqxWSBDrQ==" saltValue="odWrEQwja/JRkfeK9/PNhg==" spinCount="100000" sheet="1" selectLockedCells="1"/>
  <mergeCells count="11">
    <mergeCell ref="B7:J8"/>
    <mergeCell ref="B47:J47"/>
    <mergeCell ref="B32:J32"/>
    <mergeCell ref="C28:E28"/>
    <mergeCell ref="B9:J9"/>
    <mergeCell ref="B13:J13"/>
    <mergeCell ref="B21:J21"/>
    <mergeCell ref="B23:J23"/>
    <mergeCell ref="H17:I17"/>
    <mergeCell ref="H20:I20"/>
    <mergeCell ref="E43:H43"/>
  </mergeCells>
  <phoneticPr fontId="0" type="noConversion"/>
  <conditionalFormatting sqref="C43:C45">
    <cfRule type="cellIs" dxfId="11" priority="3" stopIfTrue="1" operator="equal">
      <formula>"Cash TO Borrower"</formula>
    </cfRule>
    <cfRule type="cellIs" dxfId="10" priority="4" stopIfTrue="1" operator="equal">
      <formula>"Cash FROM Borrower"</formula>
    </cfRule>
  </conditionalFormatting>
  <conditionalFormatting sqref="H26">
    <cfRule type="expression" dxfId="9" priority="1" stopIfTrue="1">
      <formula>($J$25+$F$26)&lt;=$J$15</formula>
    </cfRule>
    <cfRule type="expression" dxfId="8" priority="2" stopIfTrue="1">
      <formula>$J$25&gt;=$J$15</formula>
    </cfRule>
  </conditionalFormatting>
  <conditionalFormatting sqref="H27:H28">
    <cfRule type="expression" dxfId="7" priority="5" stopIfTrue="1">
      <formula>($J$24+$F$25)&lt;=$J$15</formula>
    </cfRule>
    <cfRule type="expression" dxfId="6" priority="6" stopIfTrue="1">
      <formula>$J$24&gt;=$J$15</formula>
    </cfRule>
  </conditionalFormatting>
  <printOptions horizontalCentered="1"/>
  <pageMargins left="0.25" right="0.25" top="0.375" bottom="0.375" header="0.5" footer="0.5"/>
  <pageSetup scale="79" orientation="portrait" horizontalDpi="300" verticalDpi="300" r:id="rId1"/>
  <headerFooter alignWithMargins="0"/>
  <ignoredErrors>
    <ignoredError sqref="E100:E189 E92:E99 H98:H102 F26" unlockedFormula="1"/>
  </ignoredErrors>
  <drawing r:id="rId2"/>
  <legacyDrawing r:id="rId3"/>
  <controls>
    <mc:AlternateContent xmlns:mc="http://schemas.openxmlformats.org/markup-compatibility/2006">
      <mc:Choice Requires="x14">
        <control shapeId="2123" r:id="rId4" name="ComboBox2">
          <controlPr autoLine="0" linkedCell="D16" listFillRange="E92:E189" r:id="rId5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2123" r:id="rId4" name="ComboBox2"/>
      </mc:Fallback>
    </mc:AlternateContent>
    <mc:AlternateContent xmlns:mc="http://schemas.openxmlformats.org/markup-compatibility/2006">
      <mc:Choice Requires="x14">
        <control shapeId="2122" r:id="rId6" name="ComboBox1">
          <controlPr autoLine="0" linkedCell="C16" listFillRange="C92:C142" r:id="rId7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2122" r:id="rId6" name="Combo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O65535"/>
  <sheetViews>
    <sheetView showGridLines="0" zoomScaleNormal="100" zoomScaleSheetLayoutView="100" workbookViewId="0">
      <selection activeCell="J10" sqref="J10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/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223</v>
      </c>
      <c r="C7" s="172"/>
      <c r="D7" s="172"/>
      <c r="E7" s="172"/>
      <c r="F7" s="172"/>
      <c r="G7" s="172"/>
      <c r="H7" s="172"/>
      <c r="I7" s="172"/>
      <c r="J7" s="172"/>
    </row>
    <row r="8" spans="2:11" s="65" customFormat="1" ht="26.25" customHeight="1" x14ac:dyDescent="0.15">
      <c r="B8" s="173"/>
      <c r="C8" s="173"/>
      <c r="D8" s="173"/>
      <c r="E8" s="173"/>
      <c r="F8" s="173"/>
      <c r="G8" s="173"/>
      <c r="H8" s="173"/>
      <c r="I8" s="173"/>
      <c r="J8" s="173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&gt;$766550'!$A$2:$E$65517,5,FALSE)),766550,(VLOOKUP($C$16&amp;$D$16,'Counties &gt;$766550'!$A$2:$E$65517,5,FALSE)))</f>
        <v>1149825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253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IF(J24&gt;=(J10*1),"CL's maximum LTV is 100% before funding fee",IF(J24&gt;1500000,"Maximum loan amount is $1,500,000",""))</f>
        <v>CL's maximum LTV is 100% before funding fee</v>
      </c>
      <c r="I25" s="80" t="s">
        <v>19</v>
      </c>
      <c r="J25" s="48">
        <f>IF(J24&gt;(J10*1),J10*1,IF(J24&gt;1500000,1500000,J24))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LOS ANGELES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MARIN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MONTEREY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NAPA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ORANGE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SAN BENITO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SAN DIEGO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SAN FRANCISCO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LUIS OBISPO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MATEO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SANTA BARBARA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SANTA CLARA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SANTA CRUZ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SONOMA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VENTURA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Other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/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/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/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/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CWoT4Uf1Sn2HxlAA6Q95AEA9PUA3ejgYqmkb6K9yJ0bF6lhTlEEecDntMzhCRatrbi71w1bRVfgAn/74JIGjvA==" saltValue="2VXuCHBntEO5BI7b+71vRg==" spinCount="100000" sheet="1" selectLockedCells="1"/>
  <mergeCells count="11">
    <mergeCell ref="B47:J47"/>
    <mergeCell ref="B7:J8"/>
    <mergeCell ref="B9:J9"/>
    <mergeCell ref="B13:J13"/>
    <mergeCell ref="H17:I17"/>
    <mergeCell ref="H20:I20"/>
    <mergeCell ref="B21:J21"/>
    <mergeCell ref="B23:J23"/>
    <mergeCell ref="C28:E28"/>
    <mergeCell ref="B32:J32"/>
    <mergeCell ref="E43:H43"/>
  </mergeCells>
  <conditionalFormatting sqref="C43:C45">
    <cfRule type="cellIs" dxfId="5" priority="3" stopIfTrue="1" operator="equal">
      <formula>"Cash TO Borrower"</formula>
    </cfRule>
    <cfRule type="cellIs" dxfId="4" priority="4" stopIfTrue="1" operator="equal">
      <formula>"Cash FROM Borrower"</formula>
    </cfRule>
  </conditionalFormatting>
  <conditionalFormatting sqref="H26">
    <cfRule type="expression" dxfId="3" priority="1" stopIfTrue="1">
      <formula>($J$25+$F$26)&lt;=$J$15</formula>
    </cfRule>
    <cfRule type="expression" dxfId="2" priority="2" stopIfTrue="1">
      <formula>$J$25&gt;=$J$15</formula>
    </cfRule>
  </conditionalFormatting>
  <conditionalFormatting sqref="H27:H28">
    <cfRule type="expression" dxfId="1" priority="5" stopIfTrue="1">
      <formula>($J$24+$F$25)&lt;=$J$15</formula>
    </cfRule>
    <cfRule type="expression" dxfId="0" priority="6" stopIfTrue="1">
      <formula>$J$24&gt;=$J$15</formula>
    </cfRule>
  </conditionalFormatting>
  <printOptions horizontalCentered="1"/>
  <pageMargins left="0.25" right="0.25" top="0.375" bottom="0.375" header="0.5" footer="0.5"/>
  <pageSetup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8194" r:id="rId4" name="ComboBox2">
          <controlPr autoLine="0" linkedCell="D16" listFillRange="E92:E189" r:id="rId5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8194" r:id="rId4" name="ComboBox2"/>
      </mc:Fallback>
    </mc:AlternateContent>
    <mc:AlternateContent xmlns:mc="http://schemas.openxmlformats.org/markup-compatibility/2006">
      <mc:Choice Requires="x14">
        <control shapeId="8193" r:id="rId6" name="ComboBox1">
          <controlPr autoLine="0" linkedCell="C16" listFillRange="C92:C142" r:id="rId7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8193" r:id="rId6" name="ComboBox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0000"/>
    <pageSetUpPr fitToPage="1"/>
  </sheetPr>
  <dimension ref="B1:K37"/>
  <sheetViews>
    <sheetView showGridLines="0" zoomScale="115" workbookViewId="0">
      <selection activeCell="J3" sqref="J3"/>
    </sheetView>
  </sheetViews>
  <sheetFormatPr defaultRowHeight="11.25" x14ac:dyDescent="0.2"/>
  <cols>
    <col min="1" max="1" width="1.83203125" style="14" customWidth="1"/>
    <col min="2" max="2" width="2.5" style="18" bestFit="1" customWidth="1"/>
    <col min="3" max="3" width="14.1640625" style="14" customWidth="1"/>
    <col min="4" max="4" width="4.83203125" style="14" bestFit="1" customWidth="1"/>
    <col min="5" max="5" width="6.83203125" style="14" customWidth="1"/>
    <col min="6" max="6" width="11.83203125" style="14" customWidth="1"/>
    <col min="7" max="7" width="15.83203125" style="14" customWidth="1"/>
    <col min="8" max="8" width="32.83203125" style="14" customWidth="1"/>
    <col min="9" max="9" width="6.5" style="19" bestFit="1" customWidth="1"/>
    <col min="10" max="10" width="19.6640625" style="14" customWidth="1"/>
    <col min="11" max="11" width="8.33203125" style="14" bestFit="1" customWidth="1"/>
    <col min="12" max="12" width="1.83203125" style="14" customWidth="1"/>
    <col min="13" max="13" width="7.33203125" style="14" bestFit="1" customWidth="1"/>
    <col min="14" max="16384" width="9.33203125" style="14"/>
  </cols>
  <sheetData>
    <row r="1" spans="2:11" ht="15.75" x14ac:dyDescent="0.2">
      <c r="B1" s="174" t="s">
        <v>361</v>
      </c>
      <c r="C1" s="174"/>
      <c r="D1" s="174"/>
      <c r="E1" s="174"/>
      <c r="F1" s="174"/>
      <c r="G1" s="174"/>
      <c r="H1" s="174"/>
      <c r="I1" s="174"/>
      <c r="J1" s="174"/>
      <c r="K1" s="13"/>
    </row>
    <row r="2" spans="2:11" ht="12.75" x14ac:dyDescent="0.2">
      <c r="B2" s="175" t="s">
        <v>81</v>
      </c>
      <c r="C2" s="176"/>
      <c r="D2" s="176"/>
      <c r="E2" s="176"/>
      <c r="F2" s="176"/>
      <c r="G2" s="176"/>
      <c r="H2" s="176"/>
      <c r="I2" s="176"/>
      <c r="J2" s="177"/>
      <c r="K2" s="15"/>
    </row>
    <row r="3" spans="2:11" x14ac:dyDescent="0.2">
      <c r="B3" s="3" t="s">
        <v>21</v>
      </c>
      <c r="C3" t="s">
        <v>76</v>
      </c>
      <c r="I3" s="4" t="s">
        <v>18</v>
      </c>
      <c r="J3" s="1">
        <v>520000</v>
      </c>
      <c r="K3" s="2"/>
    </row>
    <row r="4" spans="2:11" x14ac:dyDescent="0.2">
      <c r="B4" s="3" t="s">
        <v>22</v>
      </c>
      <c r="C4" s="5" t="s">
        <v>78</v>
      </c>
      <c r="I4" s="6" t="s">
        <v>78</v>
      </c>
      <c r="J4" s="7">
        <f>J3*1.25</f>
        <v>650000</v>
      </c>
    </row>
    <row r="5" spans="2:11" x14ac:dyDescent="0.2">
      <c r="B5" s="3" t="s">
        <v>23</v>
      </c>
      <c r="C5" t="s">
        <v>77</v>
      </c>
      <c r="D5" s="16"/>
      <c r="I5" s="4" t="s">
        <v>18</v>
      </c>
      <c r="J5" s="1">
        <v>625500</v>
      </c>
    </row>
    <row r="6" spans="2:11" x14ac:dyDescent="0.2">
      <c r="B6" s="3" t="s">
        <v>24</v>
      </c>
      <c r="C6" s="5" t="s">
        <v>79</v>
      </c>
      <c r="I6" s="6" t="s">
        <v>79</v>
      </c>
      <c r="J6" s="8">
        <f>J5*1.75</f>
        <v>1094625</v>
      </c>
    </row>
    <row r="7" spans="2:11" x14ac:dyDescent="0.2">
      <c r="B7" s="9" t="s">
        <v>25</v>
      </c>
      <c r="C7" s="10" t="s">
        <v>80</v>
      </c>
      <c r="D7" s="17"/>
      <c r="E7" s="17"/>
      <c r="F7" s="17"/>
      <c r="G7" s="17"/>
      <c r="H7" s="17"/>
      <c r="I7" s="11" t="s">
        <v>82</v>
      </c>
      <c r="J7" s="12">
        <f>MIN(J4,J6)</f>
        <v>650000</v>
      </c>
    </row>
    <row r="8" spans="2:11" x14ac:dyDescent="0.2">
      <c r="B8" s="14"/>
      <c r="I8" s="14"/>
    </row>
    <row r="9" spans="2:11" x14ac:dyDescent="0.2">
      <c r="B9" s="14"/>
      <c r="I9" s="14"/>
    </row>
    <row r="10" spans="2:11" x14ac:dyDescent="0.2">
      <c r="B10" s="14"/>
      <c r="I10" s="14"/>
    </row>
    <row r="11" spans="2:11" x14ac:dyDescent="0.2">
      <c r="B11" s="14"/>
      <c r="I11" s="14"/>
    </row>
    <row r="12" spans="2:11" x14ac:dyDescent="0.2">
      <c r="B12" s="14"/>
      <c r="I12" s="14"/>
    </row>
    <row r="13" spans="2:11" x14ac:dyDescent="0.2">
      <c r="B13" s="14"/>
      <c r="I13" s="14"/>
    </row>
    <row r="14" spans="2:11" x14ac:dyDescent="0.2">
      <c r="B14" s="14"/>
      <c r="I14" s="14"/>
    </row>
    <row r="15" spans="2:11" x14ac:dyDescent="0.2">
      <c r="B15" s="14"/>
      <c r="I15" s="14"/>
    </row>
    <row r="16" spans="2:11" x14ac:dyDescent="0.2">
      <c r="B16" s="14"/>
      <c r="I16" s="14"/>
    </row>
    <row r="17" s="14" customFormat="1" x14ac:dyDescent="0.2"/>
    <row r="18" s="14" customFormat="1" x14ac:dyDescent="0.2"/>
    <row r="19" s="14" customFormat="1" x14ac:dyDescent="0.2"/>
    <row r="20" s="14" customFormat="1" x14ac:dyDescent="0.2"/>
    <row r="21" s="14" customFormat="1" x14ac:dyDescent="0.2"/>
    <row r="22" s="14" customFormat="1" x14ac:dyDescent="0.2"/>
    <row r="23" s="14" customFormat="1" x14ac:dyDescent="0.2"/>
    <row r="24" s="14" customFormat="1" x14ac:dyDescent="0.2"/>
    <row r="25" s="14" customFormat="1" x14ac:dyDescent="0.2"/>
    <row r="26" s="14" customFormat="1" x14ac:dyDescent="0.2"/>
    <row r="27" s="14" customFormat="1" x14ac:dyDescent="0.2"/>
    <row r="28" s="14" customFormat="1" x14ac:dyDescent="0.2"/>
    <row r="29" s="14" customFormat="1" x14ac:dyDescent="0.2"/>
    <row r="30" s="14" customFormat="1" x14ac:dyDescent="0.2"/>
    <row r="31" s="14" customFormat="1" x14ac:dyDescent="0.2"/>
    <row r="32" s="14" customFormat="1" x14ac:dyDescent="0.2"/>
    <row r="33" s="14" customFormat="1" x14ac:dyDescent="0.2"/>
    <row r="34" s="14" customFormat="1" x14ac:dyDescent="0.2"/>
    <row r="35" s="14" customFormat="1" x14ac:dyDescent="0.2"/>
    <row r="36" s="14" customFormat="1" x14ac:dyDescent="0.2"/>
    <row r="37" s="14" customFormat="1" x14ac:dyDescent="0.2"/>
  </sheetData>
  <sheetProtection algorithmName="SHA-512" hashValue="TBlTlFM5b+NA2vyDx8BSnztQVaN+sU3+uSvviuSUF96e/uDDassZqXjs4DYTQmfwyiVsQR3cjfZy6Ig/JuEqCQ==" saltValue="nnC72PEJRGjrys0YLA5s3w==" spinCount="100000" sheet="1"/>
  <mergeCells count="2">
    <mergeCell ref="B1:J1"/>
    <mergeCell ref="B2:J2"/>
  </mergeCells>
  <phoneticPr fontId="0" type="noConversion"/>
  <pageMargins left="0.75" right="0.75" top="1" bottom="1" header="0.5" footer="0.5"/>
  <pageSetup scale="94" orientation="portrait" horizontalDpi="300" verticalDpi="300" r:id="rId1"/>
  <headerFooter alignWithMargins="0"/>
  <ignoredErrors>
    <ignoredError sqref="J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0000"/>
  </sheetPr>
  <dimension ref="A1:AY68"/>
  <sheetViews>
    <sheetView workbookViewId="0"/>
  </sheetViews>
  <sheetFormatPr defaultColWidth="10.6640625" defaultRowHeight="12.75" x14ac:dyDescent="0.2"/>
  <cols>
    <col min="1" max="1" width="39.1640625" style="22" bestFit="1" customWidth="1"/>
    <col min="2" max="2" width="42.83203125" style="22" bestFit="1" customWidth="1"/>
    <col min="3" max="4" width="39.1640625" style="22" bestFit="1" customWidth="1"/>
    <col min="5" max="5" width="29" style="22" bestFit="1" customWidth="1"/>
    <col min="6" max="6" width="24.33203125" style="22" bestFit="1" customWidth="1"/>
    <col min="7" max="8" width="39.1640625" style="22" bestFit="1" customWidth="1"/>
    <col min="9" max="9" width="26.83203125" style="22" bestFit="1" customWidth="1"/>
    <col min="10" max="10" width="19.5" style="22" bestFit="1" customWidth="1"/>
    <col min="11" max="11" width="39.1640625" style="22" bestFit="1" customWidth="1"/>
    <col min="12" max="12" width="20.1640625" style="22" bestFit="1" customWidth="1"/>
    <col min="13" max="13" width="19.33203125" style="22" bestFit="1" customWidth="1"/>
    <col min="14" max="20" width="39.1640625" style="22" bestFit="1" customWidth="1"/>
    <col min="21" max="21" width="27.83203125" style="22" bestFit="1" customWidth="1"/>
    <col min="22" max="22" width="23.5" style="22" bestFit="1" customWidth="1"/>
    <col min="23" max="29" width="39.1640625" style="22" bestFit="1" customWidth="1"/>
    <col min="30" max="30" width="25" style="22" bestFit="1" customWidth="1"/>
    <col min="31" max="31" width="23.5" style="22" bestFit="1" customWidth="1"/>
    <col min="32" max="32" width="39.1640625" style="22" bestFit="1" customWidth="1"/>
    <col min="33" max="33" width="25.5" style="22" bestFit="1" customWidth="1"/>
    <col min="34" max="38" width="39.1640625" style="22" bestFit="1" customWidth="1"/>
    <col min="39" max="39" width="17.6640625" style="22" bestFit="1" customWidth="1"/>
    <col min="40" max="42" width="39.1640625" style="22" bestFit="1" customWidth="1"/>
    <col min="43" max="43" width="24.33203125" style="22" bestFit="1" customWidth="1"/>
    <col min="44" max="44" width="39.1640625" style="22" bestFit="1" customWidth="1"/>
    <col min="45" max="45" width="22" style="22" bestFit="1" customWidth="1"/>
    <col min="46" max="46" width="39.1640625" style="22" bestFit="1" customWidth="1"/>
    <col min="47" max="47" width="28.33203125" style="22" bestFit="1" customWidth="1"/>
    <col min="48" max="48" width="23.1640625" style="22" bestFit="1" customWidth="1"/>
    <col min="49" max="49" width="21.6640625" style="22" bestFit="1" customWidth="1"/>
    <col min="50" max="50" width="39.1640625" style="22" bestFit="1" customWidth="1"/>
    <col min="51" max="51" width="17.1640625" style="22" bestFit="1" customWidth="1"/>
    <col min="52" max="16384" width="10.6640625" style="22"/>
  </cols>
  <sheetData>
    <row r="1" spans="1:51" s="21" customFormat="1" x14ac:dyDescent="0.2">
      <c r="A1" s="20" t="s">
        <v>86</v>
      </c>
      <c r="B1" s="20" t="s">
        <v>85</v>
      </c>
      <c r="C1" s="20" t="s">
        <v>88</v>
      </c>
      <c r="D1" s="20" t="s">
        <v>87</v>
      </c>
      <c r="E1" s="20" t="s">
        <v>89</v>
      </c>
      <c r="F1" s="20" t="s">
        <v>90</v>
      </c>
      <c r="G1" s="20" t="s">
        <v>91</v>
      </c>
      <c r="H1" s="20" t="s">
        <v>93</v>
      </c>
      <c r="I1" s="20" t="s">
        <v>92</v>
      </c>
      <c r="J1" s="20" t="s">
        <v>94</v>
      </c>
      <c r="K1" s="20" t="s">
        <v>95</v>
      </c>
      <c r="L1" s="20" t="s">
        <v>96</v>
      </c>
      <c r="M1" s="20" t="s">
        <v>98</v>
      </c>
      <c r="N1" s="20" t="s">
        <v>99</v>
      </c>
      <c r="O1" s="20" t="s">
        <v>100</v>
      </c>
      <c r="P1" s="20" t="s">
        <v>97</v>
      </c>
      <c r="Q1" s="20" t="s">
        <v>101</v>
      </c>
      <c r="R1" s="20" t="s">
        <v>102</v>
      </c>
      <c r="S1" s="20" t="s">
        <v>103</v>
      </c>
      <c r="T1" s="20" t="s">
        <v>106</v>
      </c>
      <c r="U1" s="20" t="s">
        <v>105</v>
      </c>
      <c r="V1" s="20" t="s">
        <v>104</v>
      </c>
      <c r="W1" s="20" t="s">
        <v>107</v>
      </c>
      <c r="X1" s="20" t="s">
        <v>108</v>
      </c>
      <c r="Y1" s="20" t="s">
        <v>110</v>
      </c>
      <c r="Z1" s="20" t="s">
        <v>109</v>
      </c>
      <c r="AA1" s="20" t="s">
        <v>111</v>
      </c>
      <c r="AB1" s="20" t="s">
        <v>114</v>
      </c>
      <c r="AC1" s="20" t="s">
        <v>118</v>
      </c>
      <c r="AD1" s="20" t="s">
        <v>115</v>
      </c>
      <c r="AE1" s="20" t="s">
        <v>116</v>
      </c>
      <c r="AF1" s="20" t="s">
        <v>117</v>
      </c>
      <c r="AG1" s="20" t="s">
        <v>119</v>
      </c>
      <c r="AH1" s="20" t="s">
        <v>112</v>
      </c>
      <c r="AI1" s="20" t="s">
        <v>113</v>
      </c>
      <c r="AJ1" s="20" t="s">
        <v>120</v>
      </c>
      <c r="AK1" s="20" t="s">
        <v>121</v>
      </c>
      <c r="AL1" s="20" t="s">
        <v>122</v>
      </c>
      <c r="AM1" s="20" t="s">
        <v>123</v>
      </c>
      <c r="AN1" s="20" t="s">
        <v>124</v>
      </c>
      <c r="AO1" s="20" t="s">
        <v>125</v>
      </c>
      <c r="AP1" s="20" t="s">
        <v>126</v>
      </c>
      <c r="AQ1" s="20" t="s">
        <v>127</v>
      </c>
      <c r="AR1" s="20" t="s">
        <v>128</v>
      </c>
      <c r="AS1" s="20" t="s">
        <v>129</v>
      </c>
      <c r="AT1" s="20" t="s">
        <v>131</v>
      </c>
      <c r="AU1" s="20" t="s">
        <v>130</v>
      </c>
      <c r="AV1" s="20" t="s">
        <v>132</v>
      </c>
      <c r="AW1" s="20" t="s">
        <v>134</v>
      </c>
      <c r="AX1" s="20" t="s">
        <v>133</v>
      </c>
      <c r="AY1" s="20" t="s">
        <v>135</v>
      </c>
    </row>
    <row r="2" spans="1:51" x14ac:dyDescent="0.2">
      <c r="A2" s="150" t="s">
        <v>362</v>
      </c>
      <c r="B2" s="31" t="s">
        <v>224</v>
      </c>
      <c r="C2" s="150" t="s">
        <v>362</v>
      </c>
      <c r="D2" s="150" t="s">
        <v>362</v>
      </c>
      <c r="E2" s="22" t="s">
        <v>251</v>
      </c>
      <c r="F2" s="46" t="s">
        <v>268</v>
      </c>
      <c r="G2" s="150" t="s">
        <v>362</v>
      </c>
      <c r="H2" s="150" t="s">
        <v>362</v>
      </c>
      <c r="I2" s="22" t="s">
        <v>92</v>
      </c>
      <c r="J2" s="22" t="s">
        <v>285</v>
      </c>
      <c r="K2" s="150" t="s">
        <v>362</v>
      </c>
      <c r="L2" s="23" t="s">
        <v>286</v>
      </c>
      <c r="M2" s="24" t="s">
        <v>291</v>
      </c>
      <c r="N2" s="150" t="s">
        <v>362</v>
      </c>
      <c r="O2" s="150" t="s">
        <v>362</v>
      </c>
      <c r="P2" s="150" t="s">
        <v>362</v>
      </c>
      <c r="Q2" s="150" t="s">
        <v>362</v>
      </c>
      <c r="R2" s="150" t="s">
        <v>362</v>
      </c>
      <c r="S2" s="150" t="s">
        <v>362</v>
      </c>
      <c r="T2" s="150" t="s">
        <v>362</v>
      </c>
      <c r="U2" s="24" t="s">
        <v>292</v>
      </c>
      <c r="V2" s="24" t="s">
        <v>297</v>
      </c>
      <c r="W2" s="150" t="s">
        <v>362</v>
      </c>
      <c r="X2" s="150" t="s">
        <v>362</v>
      </c>
      <c r="Y2" s="150" t="s">
        <v>362</v>
      </c>
      <c r="Z2" s="150" t="s">
        <v>362</v>
      </c>
      <c r="AA2" s="150" t="s">
        <v>362</v>
      </c>
      <c r="AB2" s="150" t="s">
        <v>362</v>
      </c>
      <c r="AC2" s="150" t="s">
        <v>362</v>
      </c>
      <c r="AD2" s="24" t="s">
        <v>304</v>
      </c>
      <c r="AE2" s="24" t="s">
        <v>360</v>
      </c>
      <c r="AF2" s="150" t="s">
        <v>362</v>
      </c>
      <c r="AG2" s="24" t="s">
        <v>315</v>
      </c>
      <c r="AH2" s="150" t="s">
        <v>362</v>
      </c>
      <c r="AI2" s="150" t="s">
        <v>362</v>
      </c>
      <c r="AJ2" s="150" t="s">
        <v>362</v>
      </c>
      <c r="AK2" s="150" t="s">
        <v>362</v>
      </c>
      <c r="AL2" s="150" t="s">
        <v>362</v>
      </c>
      <c r="AM2" s="24" t="s">
        <v>324</v>
      </c>
      <c r="AN2" s="150" t="s">
        <v>362</v>
      </c>
      <c r="AO2" s="150" t="s">
        <v>362</v>
      </c>
      <c r="AP2" s="150" t="s">
        <v>362</v>
      </c>
      <c r="AQ2" s="31" t="s">
        <v>325</v>
      </c>
      <c r="AR2" s="150" t="s">
        <v>362</v>
      </c>
      <c r="AS2" s="24" t="s">
        <v>284</v>
      </c>
      <c r="AT2" s="150" t="s">
        <v>362</v>
      </c>
      <c r="AU2" s="45" t="s">
        <v>339</v>
      </c>
      <c r="AV2" s="24" t="s">
        <v>357</v>
      </c>
      <c r="AW2" s="24" t="s">
        <v>279</v>
      </c>
      <c r="AX2" s="150" t="s">
        <v>362</v>
      </c>
      <c r="AY2" s="24" t="s">
        <v>291</v>
      </c>
    </row>
    <row r="3" spans="1:51" x14ac:dyDescent="0.2">
      <c r="A3" s="31"/>
      <c r="B3" s="31" t="s">
        <v>225</v>
      </c>
      <c r="E3" s="22" t="s">
        <v>252</v>
      </c>
      <c r="F3" s="22" t="s">
        <v>269</v>
      </c>
      <c r="I3" s="22" t="s">
        <v>166</v>
      </c>
      <c r="J3" s="22" t="s">
        <v>166</v>
      </c>
      <c r="L3" s="23" t="s">
        <v>287</v>
      </c>
      <c r="M3" s="24" t="s">
        <v>166</v>
      </c>
      <c r="U3" s="24" t="s">
        <v>293</v>
      </c>
      <c r="V3" s="24" t="s">
        <v>298</v>
      </c>
      <c r="AD3" s="24" t="s">
        <v>305</v>
      </c>
      <c r="AE3" s="24" t="s">
        <v>298</v>
      </c>
      <c r="AG3" s="24" t="s">
        <v>316</v>
      </c>
      <c r="AM3" s="22" t="s">
        <v>166</v>
      </c>
      <c r="AQ3" s="24" t="s">
        <v>326</v>
      </c>
      <c r="AS3" s="24" t="s">
        <v>338</v>
      </c>
      <c r="AT3" s="24"/>
      <c r="AU3" s="45" t="s">
        <v>340</v>
      </c>
      <c r="AV3" s="24" t="s">
        <v>358</v>
      </c>
      <c r="AW3" s="22" t="s">
        <v>166</v>
      </c>
      <c r="AY3" s="22" t="s">
        <v>166</v>
      </c>
    </row>
    <row r="4" spans="1:51" x14ac:dyDescent="0.2">
      <c r="A4" s="31"/>
      <c r="B4" s="31" t="s">
        <v>226</v>
      </c>
      <c r="E4" s="22" t="s">
        <v>253</v>
      </c>
      <c r="F4" s="46" t="s">
        <v>270</v>
      </c>
      <c r="L4" s="23" t="s">
        <v>288</v>
      </c>
      <c r="M4" s="24"/>
      <c r="U4" s="24" t="s">
        <v>294</v>
      </c>
      <c r="V4" s="24" t="s">
        <v>299</v>
      </c>
      <c r="AD4" s="22" t="s">
        <v>166</v>
      </c>
      <c r="AE4" s="24" t="s">
        <v>306</v>
      </c>
      <c r="AG4" s="24" t="s">
        <v>317</v>
      </c>
      <c r="AN4" s="24"/>
      <c r="AQ4" s="24" t="s">
        <v>327</v>
      </c>
      <c r="AS4" s="24" t="s">
        <v>365</v>
      </c>
      <c r="AT4" s="24"/>
      <c r="AU4" s="45" t="s">
        <v>341</v>
      </c>
      <c r="AV4" s="24" t="s">
        <v>359</v>
      </c>
    </row>
    <row r="5" spans="1:51" x14ac:dyDescent="0.2">
      <c r="A5" s="31"/>
      <c r="B5" s="31" t="s">
        <v>227</v>
      </c>
      <c r="E5" s="22" t="s">
        <v>254</v>
      </c>
      <c r="F5" s="22" t="s">
        <v>271</v>
      </c>
      <c r="L5" s="23" t="s">
        <v>289</v>
      </c>
      <c r="M5" s="24"/>
      <c r="U5" s="24" t="s">
        <v>295</v>
      </c>
      <c r="V5" s="24" t="s">
        <v>300</v>
      </c>
      <c r="AE5" s="24" t="s">
        <v>307</v>
      </c>
      <c r="AG5" s="24" t="s">
        <v>318</v>
      </c>
      <c r="AN5" s="24"/>
      <c r="AQ5" s="24" t="s">
        <v>328</v>
      </c>
      <c r="AS5" s="22" t="s">
        <v>166</v>
      </c>
      <c r="AT5" s="24"/>
      <c r="AU5" s="45" t="s">
        <v>342</v>
      </c>
      <c r="AV5" s="24" t="s">
        <v>166</v>
      </c>
    </row>
    <row r="6" spans="1:51" x14ac:dyDescent="0.2">
      <c r="A6" s="31"/>
      <c r="B6" s="31" t="s">
        <v>228</v>
      </c>
      <c r="E6" s="22" t="s">
        <v>255</v>
      </c>
      <c r="F6" s="22" t="s">
        <v>272</v>
      </c>
      <c r="L6" s="23" t="s">
        <v>290</v>
      </c>
      <c r="U6" s="24" t="s">
        <v>296</v>
      </c>
      <c r="V6" s="24" t="s">
        <v>301</v>
      </c>
      <c r="AE6" s="24" t="s">
        <v>299</v>
      </c>
      <c r="AG6" s="24" t="s">
        <v>319</v>
      </c>
      <c r="AN6" s="24"/>
      <c r="AQ6" s="24" t="s">
        <v>329</v>
      </c>
      <c r="AT6" s="24"/>
      <c r="AU6" s="45" t="s">
        <v>343</v>
      </c>
    </row>
    <row r="7" spans="1:51" x14ac:dyDescent="0.2">
      <c r="A7" s="31"/>
      <c r="B7" s="31" t="s">
        <v>363</v>
      </c>
      <c r="E7" s="22" t="s">
        <v>256</v>
      </c>
      <c r="F7" s="22" t="s">
        <v>273</v>
      </c>
      <c r="L7" s="22" t="s">
        <v>166</v>
      </c>
      <c r="U7" s="24" t="s">
        <v>166</v>
      </c>
      <c r="V7" s="24" t="s">
        <v>302</v>
      </c>
      <c r="AE7" s="24" t="s">
        <v>308</v>
      </c>
      <c r="AG7" s="24" t="s">
        <v>320</v>
      </c>
      <c r="AQ7" s="24" t="s">
        <v>330</v>
      </c>
      <c r="AS7" s="24"/>
      <c r="AT7" s="24"/>
      <c r="AU7" s="45" t="s">
        <v>344</v>
      </c>
    </row>
    <row r="8" spans="1:51" x14ac:dyDescent="0.2">
      <c r="A8" s="31"/>
      <c r="B8" s="31" t="s">
        <v>364</v>
      </c>
      <c r="E8" s="22" t="s">
        <v>257</v>
      </c>
      <c r="F8" s="22" t="s">
        <v>274</v>
      </c>
      <c r="U8" s="24"/>
      <c r="V8" s="24" t="s">
        <v>303</v>
      </c>
      <c r="AE8" s="24" t="s">
        <v>309</v>
      </c>
      <c r="AG8" s="24" t="s">
        <v>321</v>
      </c>
      <c r="AQ8" s="24" t="s">
        <v>331</v>
      </c>
      <c r="AT8" s="24"/>
      <c r="AU8" s="45" t="s">
        <v>345</v>
      </c>
    </row>
    <row r="9" spans="1:51" x14ac:dyDescent="0.2">
      <c r="A9" s="31"/>
      <c r="B9" s="31" t="s">
        <v>229</v>
      </c>
      <c r="E9" s="22" t="s">
        <v>258</v>
      </c>
      <c r="F9" s="22" t="s">
        <v>275</v>
      </c>
      <c r="U9" s="24"/>
      <c r="V9" s="24" t="s">
        <v>166</v>
      </c>
      <c r="AE9" s="24" t="s">
        <v>310</v>
      </c>
      <c r="AG9" s="24" t="s">
        <v>322</v>
      </c>
      <c r="AQ9" s="24" t="s">
        <v>332</v>
      </c>
      <c r="AT9" s="24"/>
      <c r="AU9" s="45" t="s">
        <v>346</v>
      </c>
    </row>
    <row r="10" spans="1:51" x14ac:dyDescent="0.2">
      <c r="A10" s="31"/>
      <c r="B10" s="31" t="s">
        <v>230</v>
      </c>
      <c r="E10" s="22" t="s">
        <v>259</v>
      </c>
      <c r="F10" s="22" t="s">
        <v>276</v>
      </c>
      <c r="U10" s="24"/>
      <c r="AE10" s="24" t="s">
        <v>311</v>
      </c>
      <c r="AG10" s="24" t="s">
        <v>303</v>
      </c>
      <c r="AQ10" s="24" t="s">
        <v>333</v>
      </c>
      <c r="AT10" s="24"/>
      <c r="AU10" s="45" t="s">
        <v>347</v>
      </c>
    </row>
    <row r="11" spans="1:51" x14ac:dyDescent="0.2">
      <c r="A11" s="31"/>
      <c r="B11" s="31" t="s">
        <v>231</v>
      </c>
      <c r="E11" s="22" t="s">
        <v>260</v>
      </c>
      <c r="F11" s="22" t="s">
        <v>277</v>
      </c>
      <c r="U11" s="24"/>
      <c r="AE11" s="24" t="s">
        <v>312</v>
      </c>
      <c r="AG11" s="24" t="s">
        <v>323</v>
      </c>
      <c r="AQ11" s="24" t="s">
        <v>334</v>
      </c>
      <c r="AT11" s="24"/>
      <c r="AU11" s="45" t="s">
        <v>348</v>
      </c>
    </row>
    <row r="12" spans="1:51" x14ac:dyDescent="0.2">
      <c r="A12" s="31"/>
      <c r="B12" s="31" t="s">
        <v>232</v>
      </c>
      <c r="E12" s="22" t="s">
        <v>261</v>
      </c>
      <c r="F12" s="22" t="s">
        <v>278</v>
      </c>
      <c r="U12" s="24"/>
      <c r="AE12" s="24" t="s">
        <v>313</v>
      </c>
      <c r="AG12" s="24" t="s">
        <v>166</v>
      </c>
      <c r="AQ12" s="24" t="s">
        <v>335</v>
      </c>
      <c r="AT12" s="24"/>
      <c r="AU12" s="45" t="s">
        <v>349</v>
      </c>
    </row>
    <row r="13" spans="1:51" x14ac:dyDescent="0.2">
      <c r="A13" s="31"/>
      <c r="B13" s="31" t="s">
        <v>233</v>
      </c>
      <c r="E13" s="22" t="s">
        <v>262</v>
      </c>
      <c r="F13" s="22" t="s">
        <v>279</v>
      </c>
      <c r="U13" s="24"/>
      <c r="AE13" s="24" t="s">
        <v>314</v>
      </c>
      <c r="AG13" s="24"/>
      <c r="AQ13" s="24" t="s">
        <v>336</v>
      </c>
      <c r="AT13" s="24"/>
      <c r="AU13" s="45" t="s">
        <v>350</v>
      </c>
    </row>
    <row r="14" spans="1:51" x14ac:dyDescent="0.2">
      <c r="A14" s="31"/>
      <c r="B14" s="31" t="s">
        <v>234</v>
      </c>
      <c r="E14" s="22" t="s">
        <v>263</v>
      </c>
      <c r="F14" s="22" t="s">
        <v>280</v>
      </c>
      <c r="AE14" s="24" t="s">
        <v>166</v>
      </c>
      <c r="AQ14" s="24" t="s">
        <v>337</v>
      </c>
      <c r="AT14" s="24"/>
      <c r="AU14" s="45" t="s">
        <v>351</v>
      </c>
    </row>
    <row r="15" spans="1:51" x14ac:dyDescent="0.2">
      <c r="A15" s="31"/>
      <c r="B15" s="31" t="s">
        <v>235</v>
      </c>
      <c r="D15" s="38" t="s">
        <v>139</v>
      </c>
      <c r="E15" s="22" t="s">
        <v>264</v>
      </c>
      <c r="F15" s="22" t="s">
        <v>281</v>
      </c>
      <c r="AQ15" s="22" t="s">
        <v>166</v>
      </c>
      <c r="AT15" s="24"/>
      <c r="AU15" s="45" t="s">
        <v>352</v>
      </c>
    </row>
    <row r="16" spans="1:51" x14ac:dyDescent="0.2">
      <c r="A16" s="31"/>
      <c r="B16" s="31" t="s">
        <v>236</v>
      </c>
      <c r="E16" s="22" t="s">
        <v>265</v>
      </c>
      <c r="F16" s="22" t="s">
        <v>282</v>
      </c>
      <c r="AT16" s="24"/>
      <c r="AU16" s="45" t="s">
        <v>353</v>
      </c>
    </row>
    <row r="17" spans="1:47" x14ac:dyDescent="0.2">
      <c r="A17" s="31"/>
      <c r="B17" s="31" t="s">
        <v>237</v>
      </c>
      <c r="D17" s="39" t="s">
        <v>138</v>
      </c>
      <c r="E17" s="22" t="s">
        <v>266</v>
      </c>
      <c r="F17" s="22" t="s">
        <v>283</v>
      </c>
      <c r="AT17" s="24"/>
      <c r="AU17" s="45" t="s">
        <v>354</v>
      </c>
    </row>
    <row r="18" spans="1:47" x14ac:dyDescent="0.2">
      <c r="A18" s="31"/>
      <c r="B18" s="31" t="s">
        <v>220</v>
      </c>
      <c r="E18" s="22" t="s">
        <v>267</v>
      </c>
      <c r="F18" s="22" t="s">
        <v>284</v>
      </c>
      <c r="AT18" s="24"/>
      <c r="AU18" s="45" t="s">
        <v>355</v>
      </c>
    </row>
    <row r="19" spans="1:47" x14ac:dyDescent="0.2">
      <c r="A19" s="31"/>
      <c r="B19" s="31" t="s">
        <v>238</v>
      </c>
      <c r="E19" s="22" t="s">
        <v>166</v>
      </c>
      <c r="F19" s="22" t="s">
        <v>166</v>
      </c>
      <c r="AT19" s="24"/>
      <c r="AU19" s="45" t="s">
        <v>356</v>
      </c>
    </row>
    <row r="20" spans="1:47" x14ac:dyDescent="0.2">
      <c r="A20" s="31"/>
      <c r="B20" s="31" t="s">
        <v>239</v>
      </c>
      <c r="AT20" s="24"/>
      <c r="AU20" s="45" t="s">
        <v>166</v>
      </c>
    </row>
    <row r="21" spans="1:47" x14ac:dyDescent="0.2">
      <c r="A21" s="31"/>
      <c r="B21" s="31" t="s">
        <v>240</v>
      </c>
      <c r="AT21" s="24"/>
      <c r="AU21" s="45"/>
    </row>
    <row r="22" spans="1:47" x14ac:dyDescent="0.2">
      <c r="A22" s="31"/>
      <c r="B22" s="31" t="s">
        <v>241</v>
      </c>
      <c r="AT22" s="24"/>
      <c r="AU22" s="45"/>
    </row>
    <row r="23" spans="1:47" x14ac:dyDescent="0.2">
      <c r="A23" s="31"/>
      <c r="B23" s="31" t="s">
        <v>242</v>
      </c>
      <c r="AT23" s="24"/>
      <c r="AU23" s="45"/>
    </row>
    <row r="24" spans="1:47" x14ac:dyDescent="0.2">
      <c r="A24" s="31"/>
      <c r="B24" s="31" t="s">
        <v>243</v>
      </c>
      <c r="AT24" s="24"/>
      <c r="AU24" s="45"/>
    </row>
    <row r="25" spans="1:47" x14ac:dyDescent="0.2">
      <c r="A25" s="31"/>
      <c r="B25" s="31" t="s">
        <v>244</v>
      </c>
      <c r="AT25" s="24"/>
      <c r="AU25" s="45"/>
    </row>
    <row r="26" spans="1:47" x14ac:dyDescent="0.2">
      <c r="A26" s="31"/>
      <c r="B26" s="31" t="s">
        <v>245</v>
      </c>
      <c r="AT26" s="24"/>
      <c r="AU26" s="45"/>
    </row>
    <row r="27" spans="1:47" x14ac:dyDescent="0.2">
      <c r="A27" s="31"/>
      <c r="B27" s="31" t="s">
        <v>246</v>
      </c>
      <c r="AT27" s="24"/>
      <c r="AU27" s="45"/>
    </row>
    <row r="28" spans="1:47" x14ac:dyDescent="0.2">
      <c r="A28" s="31"/>
      <c r="B28" s="31" t="s">
        <v>247</v>
      </c>
      <c r="AT28" s="24"/>
      <c r="AU28" s="45"/>
    </row>
    <row r="29" spans="1:47" x14ac:dyDescent="0.2">
      <c r="A29" s="31"/>
      <c r="B29" s="31" t="s">
        <v>248</v>
      </c>
      <c r="AT29" s="24"/>
      <c r="AU29" s="45"/>
    </row>
    <row r="30" spans="1:47" x14ac:dyDescent="0.2">
      <c r="A30" s="31"/>
      <c r="B30" s="31" t="s">
        <v>249</v>
      </c>
      <c r="AT30" s="24"/>
      <c r="AU30" s="45"/>
    </row>
    <row r="31" spans="1:47" x14ac:dyDescent="0.2">
      <c r="A31" s="31"/>
      <c r="B31" s="22" t="s">
        <v>250</v>
      </c>
      <c r="AT31" s="24"/>
      <c r="AU31" s="45"/>
    </row>
    <row r="32" spans="1:47" x14ac:dyDescent="0.2">
      <c r="A32" s="31"/>
      <c r="B32" s="22" t="s">
        <v>166</v>
      </c>
      <c r="AT32" s="24"/>
      <c r="AU32" s="44"/>
    </row>
    <row r="33" spans="1:47" x14ac:dyDescent="0.2">
      <c r="A33" s="31"/>
      <c r="AT33" s="24"/>
      <c r="AU33" s="45"/>
    </row>
    <row r="34" spans="1:47" x14ac:dyDescent="0.2">
      <c r="A34" s="31"/>
      <c r="AT34" s="24"/>
      <c r="AU34" s="45"/>
    </row>
    <row r="35" spans="1:47" x14ac:dyDescent="0.2">
      <c r="A35" s="31"/>
      <c r="AT35" s="24"/>
      <c r="AU35" s="45"/>
    </row>
    <row r="36" spans="1:47" x14ac:dyDescent="0.2">
      <c r="A36" s="31"/>
      <c r="AT36" s="24"/>
      <c r="AU36" s="45"/>
    </row>
    <row r="37" spans="1:47" x14ac:dyDescent="0.2">
      <c r="A37" s="31"/>
      <c r="AT37" s="24"/>
      <c r="AU37" s="45"/>
    </row>
    <row r="38" spans="1:47" x14ac:dyDescent="0.2">
      <c r="A38" s="31"/>
      <c r="AT38" s="24"/>
      <c r="AU38" s="45"/>
    </row>
    <row r="39" spans="1:47" x14ac:dyDescent="0.2">
      <c r="A39" s="31"/>
      <c r="AT39" s="24"/>
      <c r="AU39" s="45"/>
    </row>
    <row r="40" spans="1:47" x14ac:dyDescent="0.2">
      <c r="A40" s="31"/>
      <c r="AT40" s="24"/>
      <c r="AU40" s="45"/>
    </row>
    <row r="41" spans="1:47" x14ac:dyDescent="0.2">
      <c r="A41" s="31"/>
      <c r="AT41" s="24"/>
      <c r="AU41" s="45"/>
    </row>
    <row r="42" spans="1:47" x14ac:dyDescent="0.2">
      <c r="A42" s="31"/>
      <c r="AT42" s="24"/>
      <c r="AU42" s="45"/>
    </row>
    <row r="43" spans="1:47" x14ac:dyDescent="0.2">
      <c r="A43" s="31"/>
      <c r="AT43" s="24"/>
      <c r="AU43" s="45"/>
    </row>
    <row r="44" spans="1:47" x14ac:dyDescent="0.2">
      <c r="A44" s="31"/>
      <c r="AT44" s="24"/>
      <c r="AU44" s="45"/>
    </row>
    <row r="45" spans="1:47" x14ac:dyDescent="0.2">
      <c r="A45" s="31"/>
      <c r="AT45" s="24"/>
      <c r="AU45" s="45"/>
    </row>
    <row r="46" spans="1:47" x14ac:dyDescent="0.2">
      <c r="A46" s="31"/>
      <c r="AT46" s="24"/>
      <c r="AU46" s="44"/>
    </row>
    <row r="47" spans="1:47" x14ac:dyDescent="0.2">
      <c r="A47" s="31"/>
      <c r="AT47" s="24"/>
    </row>
    <row r="48" spans="1:47" x14ac:dyDescent="0.2">
      <c r="A48" s="31"/>
      <c r="AT48" s="24"/>
      <c r="AU48" s="45"/>
    </row>
    <row r="49" spans="1:47" x14ac:dyDescent="0.2">
      <c r="A49" s="31"/>
      <c r="AT49" s="24"/>
      <c r="AU49" s="45"/>
    </row>
    <row r="50" spans="1:47" x14ac:dyDescent="0.2">
      <c r="A50" s="31"/>
      <c r="AT50" s="24"/>
      <c r="AU50" s="45"/>
    </row>
    <row r="51" spans="1:47" x14ac:dyDescent="0.2">
      <c r="A51" s="31"/>
      <c r="AT51" s="24"/>
      <c r="AU51" s="45"/>
    </row>
    <row r="52" spans="1:47" x14ac:dyDescent="0.2">
      <c r="A52" s="31"/>
      <c r="AT52" s="24"/>
      <c r="AU52" s="45"/>
    </row>
    <row r="53" spans="1:47" x14ac:dyDescent="0.2">
      <c r="A53" s="31"/>
      <c r="AT53" s="24"/>
      <c r="AU53" s="45"/>
    </row>
    <row r="54" spans="1:47" x14ac:dyDescent="0.2">
      <c r="A54" s="31"/>
      <c r="AT54" s="24"/>
      <c r="AU54" s="45"/>
    </row>
    <row r="55" spans="1:47" x14ac:dyDescent="0.2">
      <c r="A55" s="31"/>
      <c r="AT55" s="24"/>
      <c r="AU55" s="44"/>
    </row>
    <row r="56" spans="1:47" x14ac:dyDescent="0.2">
      <c r="A56" s="31"/>
      <c r="AT56" s="24"/>
      <c r="AU56" s="45"/>
    </row>
    <row r="57" spans="1:47" x14ac:dyDescent="0.2">
      <c r="A57" s="31"/>
      <c r="AT57" s="24"/>
      <c r="AU57" s="45"/>
    </row>
    <row r="58" spans="1:47" x14ac:dyDescent="0.2">
      <c r="A58" s="31"/>
      <c r="AU58" s="45"/>
    </row>
    <row r="59" spans="1:47" x14ac:dyDescent="0.2">
      <c r="A59" s="31"/>
      <c r="AU59" s="45"/>
    </row>
    <row r="60" spans="1:47" x14ac:dyDescent="0.2">
      <c r="A60" s="31"/>
      <c r="AU60" s="45"/>
    </row>
    <row r="61" spans="1:47" x14ac:dyDescent="0.2">
      <c r="A61" s="31"/>
      <c r="AU61" s="44"/>
    </row>
    <row r="62" spans="1:47" x14ac:dyDescent="0.2">
      <c r="A62" s="31"/>
    </row>
    <row r="63" spans="1:47" x14ac:dyDescent="0.2">
      <c r="A63" s="31"/>
    </row>
    <row r="64" spans="1:47" x14ac:dyDescent="0.2">
      <c r="A64" s="31"/>
    </row>
    <row r="65" spans="1:1" x14ac:dyDescent="0.2">
      <c r="A65" s="31"/>
    </row>
    <row r="66" spans="1:1" x14ac:dyDescent="0.2">
      <c r="A66" s="31"/>
    </row>
    <row r="67" spans="1:1" x14ac:dyDescent="0.2">
      <c r="A67" s="31"/>
    </row>
    <row r="68" spans="1:1" x14ac:dyDescent="0.2">
      <c r="A68" s="31"/>
    </row>
  </sheetData>
  <sheetProtection algorithmName="SHA-512" hashValue="4pz5WZPYdzbYEka/0mKT+cB/6Uyp5HINmkITfFKYcBf9Qjs/GpssJy+CUBHSrolE2/OH4ogBSM9NAGRnU7NQGQ==" saltValue="+b2sGj319wegoe6cCGZdXA==" spinCount="100000" sheet="1"/>
  <phoneticPr fontId="1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A1:G178"/>
  <sheetViews>
    <sheetView zoomScale="120" zoomScaleNormal="120" workbookViewId="0"/>
  </sheetViews>
  <sheetFormatPr defaultColWidth="10.6640625" defaultRowHeight="12.75" x14ac:dyDescent="0.2"/>
  <cols>
    <col min="1" max="1" width="52.5" style="149" customWidth="1"/>
    <col min="2" max="2" width="13.33203125" style="27" bestFit="1" customWidth="1"/>
    <col min="3" max="3" width="43.6640625" style="149" customWidth="1"/>
    <col min="4" max="4" width="26" style="27" bestFit="1" customWidth="1"/>
    <col min="5" max="5" width="12.5" style="28" customWidth="1"/>
    <col min="6" max="6" width="10.6640625" style="27" customWidth="1"/>
    <col min="7" max="7" width="14.6640625" style="27" bestFit="1" customWidth="1"/>
    <col min="8" max="16384" width="10.6640625" style="27"/>
  </cols>
  <sheetData>
    <row r="1" spans="1:7" x14ac:dyDescent="0.2">
      <c r="B1" s="25" t="s">
        <v>140</v>
      </c>
      <c r="C1" s="26" t="s">
        <v>141</v>
      </c>
      <c r="D1" s="25" t="s">
        <v>142</v>
      </c>
      <c r="E1" s="26" t="s">
        <v>143</v>
      </c>
    </row>
    <row r="2" spans="1:7" ht="12" customHeight="1" x14ac:dyDescent="0.2">
      <c r="A2" s="149" t="str">
        <f t="shared" ref="A2:A38" si="0">D2&amp;C2</f>
        <v>ALASKAALEUTIANS EAST BOROUGH</v>
      </c>
      <c r="B2" s="27" t="s">
        <v>144</v>
      </c>
      <c r="C2" s="149" t="s">
        <v>224</v>
      </c>
      <c r="D2" s="27" t="s">
        <v>85</v>
      </c>
      <c r="E2" s="28">
        <v>1149825</v>
      </c>
      <c r="G2" s="41"/>
    </row>
    <row r="3" spans="1:7" ht="12" customHeight="1" x14ac:dyDescent="0.2">
      <c r="A3" s="149" t="str">
        <f t="shared" si="0"/>
        <v>ALASKAALEUTIANS WEST CENSUS AREA</v>
      </c>
      <c r="B3" s="27" t="s">
        <v>144</v>
      </c>
      <c r="C3" s="149" t="s">
        <v>225</v>
      </c>
      <c r="D3" s="27" t="s">
        <v>85</v>
      </c>
      <c r="E3" s="28">
        <v>1149825</v>
      </c>
      <c r="G3" s="41"/>
    </row>
    <row r="4" spans="1:7" ht="12" customHeight="1" x14ac:dyDescent="0.2">
      <c r="A4" s="149" t="str">
        <f t="shared" si="0"/>
        <v>ALASKAANCHORAGE MUNICIPALITY</v>
      </c>
      <c r="B4" s="27" t="s">
        <v>144</v>
      </c>
      <c r="C4" s="149" t="s">
        <v>226</v>
      </c>
      <c r="D4" s="27" t="s">
        <v>85</v>
      </c>
      <c r="E4" s="28">
        <v>1149825</v>
      </c>
      <c r="G4" s="41"/>
    </row>
    <row r="5" spans="1:7" ht="12" customHeight="1" x14ac:dyDescent="0.2">
      <c r="A5" s="149" t="str">
        <f t="shared" si="0"/>
        <v>ALASKABETHEL CENSUS AREA</v>
      </c>
      <c r="B5" s="27" t="s">
        <v>144</v>
      </c>
      <c r="C5" s="149" t="s">
        <v>227</v>
      </c>
      <c r="D5" s="27" t="s">
        <v>85</v>
      </c>
      <c r="E5" s="28">
        <v>1149825</v>
      </c>
      <c r="G5" s="41"/>
    </row>
    <row r="6" spans="1:7" ht="12" customHeight="1" x14ac:dyDescent="0.2">
      <c r="A6" s="149" t="str">
        <f t="shared" si="0"/>
        <v>ALASKABRISTOL BAY BOROUGH</v>
      </c>
      <c r="B6" s="27" t="s">
        <v>144</v>
      </c>
      <c r="C6" s="149" t="s">
        <v>228</v>
      </c>
      <c r="D6" s="27" t="s">
        <v>85</v>
      </c>
      <c r="E6" s="28">
        <v>1149825</v>
      </c>
      <c r="G6" s="41"/>
    </row>
    <row r="7" spans="1:7" ht="12" customHeight="1" x14ac:dyDescent="0.2">
      <c r="A7" s="149" t="str">
        <f t="shared" si="0"/>
        <v>ALASKACHUGACH CENSUS AREA</v>
      </c>
      <c r="B7" s="27" t="s">
        <v>144</v>
      </c>
      <c r="C7" s="149" t="s">
        <v>363</v>
      </c>
      <c r="D7" s="27" t="s">
        <v>85</v>
      </c>
      <c r="E7" s="28">
        <v>1149825</v>
      </c>
      <c r="G7" s="41"/>
    </row>
    <row r="8" spans="1:7" ht="12" customHeight="1" x14ac:dyDescent="0.2">
      <c r="A8" s="149" t="str">
        <f t="shared" si="0"/>
        <v>ALASKACOPPER RIVER CENSUS AREA</v>
      </c>
      <c r="B8" s="27" t="s">
        <v>144</v>
      </c>
      <c r="C8" s="149" t="s">
        <v>364</v>
      </c>
      <c r="D8" s="27" t="s">
        <v>85</v>
      </c>
      <c r="E8" s="28">
        <v>1149825</v>
      </c>
      <c r="G8" s="41"/>
    </row>
    <row r="9" spans="1:7" ht="12" customHeight="1" x14ac:dyDescent="0.2">
      <c r="A9" s="149" t="str">
        <f t="shared" si="0"/>
        <v>ALASKADENALI BOROUGH</v>
      </c>
      <c r="B9" s="27" t="s">
        <v>144</v>
      </c>
      <c r="C9" s="149" t="s">
        <v>229</v>
      </c>
      <c r="D9" s="27" t="s">
        <v>85</v>
      </c>
      <c r="E9" s="28">
        <v>1149825</v>
      </c>
      <c r="G9" s="41"/>
    </row>
    <row r="10" spans="1:7" ht="12" customHeight="1" x14ac:dyDescent="0.2">
      <c r="A10" s="149" t="str">
        <f t="shared" si="0"/>
        <v>ALASKADILLINGHAM CENSUS AREA</v>
      </c>
      <c r="B10" s="27" t="s">
        <v>144</v>
      </c>
      <c r="C10" s="149" t="s">
        <v>230</v>
      </c>
      <c r="D10" s="27" t="s">
        <v>85</v>
      </c>
      <c r="E10" s="28">
        <v>1149825</v>
      </c>
      <c r="G10" s="41"/>
    </row>
    <row r="11" spans="1:7" ht="12" customHeight="1" x14ac:dyDescent="0.2">
      <c r="A11" s="149" t="str">
        <f>D11&amp;C11</f>
        <v>ALASKAFAIRBANKS NORTH STAR BOROUGH</v>
      </c>
      <c r="B11" s="27" t="s">
        <v>144</v>
      </c>
      <c r="C11" s="149" t="s">
        <v>231</v>
      </c>
      <c r="D11" s="27" t="s">
        <v>85</v>
      </c>
      <c r="E11" s="28">
        <v>1149825</v>
      </c>
      <c r="G11" s="41"/>
    </row>
    <row r="12" spans="1:7" ht="12" customHeight="1" x14ac:dyDescent="0.2">
      <c r="A12" s="149" t="str">
        <f t="shared" si="0"/>
        <v>ALASKAHAINES BOROUGH</v>
      </c>
      <c r="B12" s="27" t="s">
        <v>144</v>
      </c>
      <c r="C12" s="149" t="s">
        <v>232</v>
      </c>
      <c r="D12" s="27" t="s">
        <v>85</v>
      </c>
      <c r="E12" s="28">
        <v>1149825</v>
      </c>
      <c r="G12" s="41"/>
    </row>
    <row r="13" spans="1:7" ht="12" customHeight="1" x14ac:dyDescent="0.2">
      <c r="A13" s="149" t="str">
        <f t="shared" si="0"/>
        <v>ALASKAHOONAH-ANGOON CENSUS AREA</v>
      </c>
      <c r="B13" s="27" t="s">
        <v>144</v>
      </c>
      <c r="C13" s="149" t="s">
        <v>233</v>
      </c>
      <c r="D13" s="27" t="s">
        <v>85</v>
      </c>
      <c r="E13" s="28">
        <v>1149825</v>
      </c>
      <c r="G13" s="41"/>
    </row>
    <row r="14" spans="1:7" ht="12" customHeight="1" x14ac:dyDescent="0.2">
      <c r="A14" s="149" t="str">
        <f t="shared" si="0"/>
        <v>ALASKAJUNEAU CITY AND BOROUGH</v>
      </c>
      <c r="B14" s="27" t="s">
        <v>144</v>
      </c>
      <c r="C14" s="149" t="s">
        <v>234</v>
      </c>
      <c r="D14" s="27" t="s">
        <v>85</v>
      </c>
      <c r="E14" s="28">
        <v>1149825</v>
      </c>
      <c r="G14" s="41"/>
    </row>
    <row r="15" spans="1:7" ht="12" customHeight="1" x14ac:dyDescent="0.2">
      <c r="A15" s="149" t="str">
        <f t="shared" si="0"/>
        <v>ALASKAKENAI PENINSULA BOROUGH</v>
      </c>
      <c r="B15" s="27" t="s">
        <v>144</v>
      </c>
      <c r="C15" s="149" t="s">
        <v>235</v>
      </c>
      <c r="D15" s="27" t="s">
        <v>85</v>
      </c>
      <c r="E15" s="28">
        <v>1149825</v>
      </c>
      <c r="G15" s="41"/>
    </row>
    <row r="16" spans="1:7" ht="12" customHeight="1" x14ac:dyDescent="0.2">
      <c r="A16" s="149" t="str">
        <f t="shared" si="0"/>
        <v>ALASKAKETCHIKAN GATEWAY BOROUGH</v>
      </c>
      <c r="B16" s="27" t="s">
        <v>144</v>
      </c>
      <c r="C16" s="149" t="s">
        <v>236</v>
      </c>
      <c r="D16" s="27" t="s">
        <v>85</v>
      </c>
      <c r="E16" s="28">
        <v>1149825</v>
      </c>
      <c r="G16" s="41"/>
    </row>
    <row r="17" spans="1:7" ht="12" customHeight="1" x14ac:dyDescent="0.2">
      <c r="A17" s="149" t="str">
        <f t="shared" si="0"/>
        <v>ALASKAKODIAK ISLAND BOROUGH</v>
      </c>
      <c r="B17" s="27" t="s">
        <v>144</v>
      </c>
      <c r="C17" s="149" t="s">
        <v>237</v>
      </c>
      <c r="D17" s="27" t="s">
        <v>85</v>
      </c>
      <c r="E17" s="28">
        <v>1149825</v>
      </c>
      <c r="G17" s="41"/>
    </row>
    <row r="18" spans="1:7" ht="12" customHeight="1" x14ac:dyDescent="0.2">
      <c r="A18" s="149" t="str">
        <f t="shared" si="0"/>
        <v>ALASKAKUSILVAK CENSUS AREA</v>
      </c>
      <c r="B18" s="27" t="s">
        <v>144</v>
      </c>
      <c r="C18" s="149" t="s">
        <v>220</v>
      </c>
      <c r="D18" s="27" t="s">
        <v>85</v>
      </c>
      <c r="E18" s="28">
        <v>1149825</v>
      </c>
      <c r="G18" s="41"/>
    </row>
    <row r="19" spans="1:7" ht="12" customHeight="1" x14ac:dyDescent="0.2">
      <c r="A19" s="149" t="str">
        <f t="shared" si="0"/>
        <v>ALASKALAKE AND PENINSULA BOROUGH</v>
      </c>
      <c r="B19" s="27" t="s">
        <v>144</v>
      </c>
      <c r="C19" s="149" t="s">
        <v>238</v>
      </c>
      <c r="D19" s="27" t="s">
        <v>85</v>
      </c>
      <c r="E19" s="28">
        <v>1149825</v>
      </c>
      <c r="G19" s="41"/>
    </row>
    <row r="20" spans="1:7" ht="12" customHeight="1" x14ac:dyDescent="0.2">
      <c r="A20" s="149" t="str">
        <f t="shared" si="0"/>
        <v>ALASKAMATANUSKA-SUSITNA BOROUGH</v>
      </c>
      <c r="B20" s="27" t="s">
        <v>144</v>
      </c>
      <c r="C20" s="149" t="s">
        <v>239</v>
      </c>
      <c r="D20" s="27" t="s">
        <v>85</v>
      </c>
      <c r="E20" s="28">
        <v>1149825</v>
      </c>
      <c r="G20" s="41"/>
    </row>
    <row r="21" spans="1:7" ht="12" customHeight="1" x14ac:dyDescent="0.2">
      <c r="A21" s="149" t="str">
        <f>D21&amp;C21</f>
        <v>ALASKANOME CENSUS AREA</v>
      </c>
      <c r="B21" s="27" t="s">
        <v>144</v>
      </c>
      <c r="C21" s="149" t="s">
        <v>240</v>
      </c>
      <c r="D21" s="27" t="s">
        <v>85</v>
      </c>
      <c r="E21" s="28">
        <v>1149825</v>
      </c>
      <c r="G21" s="41"/>
    </row>
    <row r="22" spans="1:7" ht="12" customHeight="1" x14ac:dyDescent="0.2">
      <c r="A22" s="149" t="str">
        <f t="shared" si="0"/>
        <v>ALASKANORTH SLOPE BOROUGH</v>
      </c>
      <c r="B22" s="27" t="s">
        <v>144</v>
      </c>
      <c r="C22" s="149" t="s">
        <v>241</v>
      </c>
      <c r="D22" s="27" t="s">
        <v>85</v>
      </c>
      <c r="E22" s="28">
        <v>1149825</v>
      </c>
      <c r="G22" s="41"/>
    </row>
    <row r="23" spans="1:7" ht="12" customHeight="1" x14ac:dyDescent="0.2">
      <c r="A23" s="149" t="str">
        <f t="shared" si="0"/>
        <v>ALASKANORTHWEST ARCTIC BOROUGH</v>
      </c>
      <c r="B23" s="27" t="s">
        <v>144</v>
      </c>
      <c r="C23" s="149" t="s">
        <v>242</v>
      </c>
      <c r="D23" s="27" t="s">
        <v>85</v>
      </c>
      <c r="E23" s="28">
        <v>1149825</v>
      </c>
      <c r="G23" s="41"/>
    </row>
    <row r="24" spans="1:7" ht="12" customHeight="1" x14ac:dyDescent="0.2">
      <c r="A24" s="149" t="str">
        <f t="shared" si="0"/>
        <v>ALASKAPETERSBURG CENSUS AREA</v>
      </c>
      <c r="B24" s="27" t="s">
        <v>144</v>
      </c>
      <c r="C24" s="149" t="s">
        <v>243</v>
      </c>
      <c r="D24" s="27" t="s">
        <v>85</v>
      </c>
      <c r="E24" s="28">
        <v>1149825</v>
      </c>
      <c r="G24" s="41"/>
    </row>
    <row r="25" spans="1:7" ht="12" customHeight="1" x14ac:dyDescent="0.2">
      <c r="A25" s="149" t="str">
        <f t="shared" si="0"/>
        <v>ALASKAPRINCE OF WALES-HYDER CENSUS AREA</v>
      </c>
      <c r="B25" s="27" t="s">
        <v>144</v>
      </c>
      <c r="C25" s="149" t="s">
        <v>244</v>
      </c>
      <c r="D25" s="27" t="s">
        <v>85</v>
      </c>
      <c r="E25" s="28">
        <v>1149825</v>
      </c>
      <c r="G25" s="41"/>
    </row>
    <row r="26" spans="1:7" ht="12" customHeight="1" x14ac:dyDescent="0.2">
      <c r="A26" s="149" t="str">
        <f t="shared" si="0"/>
        <v>ALASKASITKA CITY AND BOROUGH</v>
      </c>
      <c r="B26" s="27" t="s">
        <v>144</v>
      </c>
      <c r="C26" s="149" t="s">
        <v>245</v>
      </c>
      <c r="D26" s="27" t="s">
        <v>85</v>
      </c>
      <c r="E26" s="28">
        <v>1149825</v>
      </c>
      <c r="G26" s="41"/>
    </row>
    <row r="27" spans="1:7" ht="12" customHeight="1" x14ac:dyDescent="0.2">
      <c r="A27" s="149" t="str">
        <f t="shared" si="0"/>
        <v>ALASKASKAGWAY MUNICIPALITY</v>
      </c>
      <c r="B27" s="27" t="s">
        <v>144</v>
      </c>
      <c r="C27" s="149" t="s">
        <v>246</v>
      </c>
      <c r="D27" s="27" t="s">
        <v>85</v>
      </c>
      <c r="E27" s="28">
        <v>1149825</v>
      </c>
      <c r="G27" s="41"/>
    </row>
    <row r="28" spans="1:7" ht="12" customHeight="1" x14ac:dyDescent="0.2">
      <c r="A28" s="149" t="str">
        <f t="shared" si="0"/>
        <v>ALASKASOUTHEAST FAIRBANKS CENSUS AREA</v>
      </c>
      <c r="B28" s="27" t="s">
        <v>144</v>
      </c>
      <c r="C28" s="149" t="s">
        <v>247</v>
      </c>
      <c r="D28" s="27" t="s">
        <v>85</v>
      </c>
      <c r="E28" s="28">
        <v>1149825</v>
      </c>
      <c r="G28" s="41"/>
    </row>
    <row r="29" spans="1:7" ht="12" customHeight="1" x14ac:dyDescent="0.2">
      <c r="A29" s="149" t="str">
        <f t="shared" si="0"/>
        <v>ALASKAWRANGELL CITY AND BOROUGH</v>
      </c>
      <c r="B29" s="27" t="s">
        <v>144</v>
      </c>
      <c r="C29" s="149" t="s">
        <v>248</v>
      </c>
      <c r="D29" s="27" t="s">
        <v>85</v>
      </c>
      <c r="E29" s="28">
        <v>1149825</v>
      </c>
      <c r="G29" s="41"/>
    </row>
    <row r="30" spans="1:7" ht="12" customHeight="1" x14ac:dyDescent="0.2">
      <c r="A30" s="149" t="str">
        <f t="shared" si="0"/>
        <v>ALASKAYAKUTAT CITY AND BOROUGH</v>
      </c>
      <c r="B30" s="27" t="s">
        <v>144</v>
      </c>
      <c r="C30" s="149" t="s">
        <v>249</v>
      </c>
      <c r="D30" s="27" t="s">
        <v>85</v>
      </c>
      <c r="E30" s="28">
        <v>1149825</v>
      </c>
      <c r="G30" s="41"/>
    </row>
    <row r="31" spans="1:7" ht="12" customHeight="1" x14ac:dyDescent="0.2">
      <c r="A31" s="149" t="str">
        <f t="shared" si="0"/>
        <v>ALASKAYUKON-KOYUKUK CENSUS AREA</v>
      </c>
      <c r="B31" s="27" t="s">
        <v>144</v>
      </c>
      <c r="C31" s="149" t="s">
        <v>250</v>
      </c>
      <c r="D31" s="27" t="s">
        <v>85</v>
      </c>
      <c r="E31" s="28">
        <v>1149825</v>
      </c>
      <c r="G31" s="41"/>
    </row>
    <row r="32" spans="1:7" ht="12" customHeight="1" x14ac:dyDescent="0.2">
      <c r="A32" s="149" t="str">
        <f>D32&amp;C32</f>
        <v>CALIFORNIAALAMEDA COUNTY</v>
      </c>
      <c r="B32" s="27" t="s">
        <v>145</v>
      </c>
      <c r="C32" s="149" t="s">
        <v>251</v>
      </c>
      <c r="D32" s="27" t="s">
        <v>89</v>
      </c>
      <c r="E32" s="28">
        <v>1149825</v>
      </c>
      <c r="G32" s="41"/>
    </row>
    <row r="33" spans="1:7" ht="12" customHeight="1" x14ac:dyDescent="0.2">
      <c r="A33" s="149" t="str">
        <f>D33&amp;C33</f>
        <v>CALIFORNIACONTRA COSTA COUNTY</v>
      </c>
      <c r="B33" s="27" t="s">
        <v>145</v>
      </c>
      <c r="C33" s="149" t="s">
        <v>252</v>
      </c>
      <c r="D33" s="27" t="s">
        <v>89</v>
      </c>
      <c r="E33" s="28">
        <v>1149825</v>
      </c>
      <c r="G33" s="41"/>
    </row>
    <row r="34" spans="1:7" ht="12" customHeight="1" x14ac:dyDescent="0.2">
      <c r="A34" s="149" t="str">
        <f>D34&amp;C34</f>
        <v>CALIFORNIALOS ANGELES COUNTY</v>
      </c>
      <c r="B34" s="27" t="s">
        <v>145</v>
      </c>
      <c r="C34" s="149" t="s">
        <v>253</v>
      </c>
      <c r="D34" s="27" t="s">
        <v>89</v>
      </c>
      <c r="E34" s="28">
        <v>1149825</v>
      </c>
      <c r="G34" s="41"/>
    </row>
    <row r="35" spans="1:7" ht="12" customHeight="1" x14ac:dyDescent="0.2">
      <c r="A35" s="149" t="str">
        <f t="shared" si="0"/>
        <v>CALIFORNIAMARIN COUNTY</v>
      </c>
      <c r="B35" s="27" t="s">
        <v>145</v>
      </c>
      <c r="C35" s="149" t="s">
        <v>254</v>
      </c>
      <c r="D35" s="27" t="s">
        <v>89</v>
      </c>
      <c r="E35" s="28">
        <v>1149825</v>
      </c>
      <c r="G35" s="41"/>
    </row>
    <row r="36" spans="1:7" ht="12" customHeight="1" x14ac:dyDescent="0.2">
      <c r="A36" s="149" t="str">
        <f t="shared" si="0"/>
        <v>CALIFORNIAMONTEREY COUNTY</v>
      </c>
      <c r="B36" s="27" t="s">
        <v>145</v>
      </c>
      <c r="C36" s="149" t="s">
        <v>255</v>
      </c>
      <c r="D36" s="27" t="s">
        <v>89</v>
      </c>
      <c r="E36" s="28">
        <v>920000</v>
      </c>
      <c r="G36" s="41"/>
    </row>
    <row r="37" spans="1:7" ht="12" customHeight="1" x14ac:dyDescent="0.2">
      <c r="A37" s="149" t="str">
        <f>D37&amp;C37</f>
        <v>CALIFORNIANAPA COUNTY</v>
      </c>
      <c r="B37" s="27" t="s">
        <v>145</v>
      </c>
      <c r="C37" s="149" t="s">
        <v>256</v>
      </c>
      <c r="D37" s="27" t="s">
        <v>89</v>
      </c>
      <c r="E37" s="28">
        <v>1017750</v>
      </c>
      <c r="G37" s="41"/>
    </row>
    <row r="38" spans="1:7" ht="12" customHeight="1" x14ac:dyDescent="0.2">
      <c r="A38" s="149" t="str">
        <f t="shared" si="0"/>
        <v>CALIFORNIAORANGE COUNTY</v>
      </c>
      <c r="B38" s="27" t="s">
        <v>145</v>
      </c>
      <c r="C38" s="149" t="s">
        <v>257</v>
      </c>
      <c r="D38" s="27" t="s">
        <v>89</v>
      </c>
      <c r="E38" s="28">
        <v>1149825</v>
      </c>
      <c r="G38" s="41"/>
    </row>
    <row r="39" spans="1:7" ht="12" customHeight="1" x14ac:dyDescent="0.2">
      <c r="A39" s="149" t="str">
        <f t="shared" ref="A39:A84" si="1">D39&amp;C39</f>
        <v>CALIFORNIASAN BENITO COUNTY</v>
      </c>
      <c r="B39" s="27" t="s">
        <v>145</v>
      </c>
      <c r="C39" s="149" t="s">
        <v>258</v>
      </c>
      <c r="D39" s="27" t="s">
        <v>89</v>
      </c>
      <c r="E39" s="28">
        <v>1149825</v>
      </c>
      <c r="G39" s="41"/>
    </row>
    <row r="40" spans="1:7" ht="12" customHeight="1" x14ac:dyDescent="0.2">
      <c r="A40" s="149" t="str">
        <f>D40&amp;C40</f>
        <v>CALIFORNIASAN DIEGO COUNTY</v>
      </c>
      <c r="B40" s="27" t="s">
        <v>145</v>
      </c>
      <c r="C40" s="149" t="s">
        <v>259</v>
      </c>
      <c r="D40" s="27" t="s">
        <v>89</v>
      </c>
      <c r="E40" s="28">
        <v>1006250</v>
      </c>
      <c r="G40" s="41"/>
    </row>
    <row r="41" spans="1:7" ht="12" customHeight="1" x14ac:dyDescent="0.2">
      <c r="A41" s="149" t="str">
        <f t="shared" si="1"/>
        <v>CALIFORNIASAN FRANCISCO COUNTY</v>
      </c>
      <c r="B41" s="27" t="s">
        <v>145</v>
      </c>
      <c r="C41" s="149" t="s">
        <v>260</v>
      </c>
      <c r="D41" s="27" t="s">
        <v>89</v>
      </c>
      <c r="E41" s="28">
        <v>1149825</v>
      </c>
      <c r="G41" s="41"/>
    </row>
    <row r="42" spans="1:7" ht="12" customHeight="1" x14ac:dyDescent="0.2">
      <c r="A42" s="149" t="str">
        <f>D42&amp;C42</f>
        <v>CALIFORNIASAN LUIS OBISPO COUNTY</v>
      </c>
      <c r="B42" s="27" t="s">
        <v>145</v>
      </c>
      <c r="C42" s="149" t="s">
        <v>261</v>
      </c>
      <c r="D42" s="27" t="s">
        <v>89</v>
      </c>
      <c r="E42" s="28">
        <v>929200</v>
      </c>
      <c r="G42" s="41"/>
    </row>
    <row r="43" spans="1:7" ht="12" customHeight="1" x14ac:dyDescent="0.2">
      <c r="A43" s="149" t="str">
        <f>D43&amp;C43</f>
        <v>CALIFORNIASAN MATEO COUNTY</v>
      </c>
      <c r="B43" s="27" t="s">
        <v>145</v>
      </c>
      <c r="C43" s="149" t="s">
        <v>262</v>
      </c>
      <c r="D43" s="27" t="s">
        <v>89</v>
      </c>
      <c r="E43" s="28">
        <v>1149825</v>
      </c>
      <c r="G43" s="41"/>
    </row>
    <row r="44" spans="1:7" ht="12" customHeight="1" x14ac:dyDescent="0.2">
      <c r="A44" s="149" t="str">
        <f t="shared" si="1"/>
        <v>CALIFORNIASANTA BARBARA COUNTY</v>
      </c>
      <c r="B44" s="27" t="s">
        <v>145</v>
      </c>
      <c r="C44" s="149" t="s">
        <v>263</v>
      </c>
      <c r="D44" s="27" t="s">
        <v>89</v>
      </c>
      <c r="E44" s="28">
        <v>838350</v>
      </c>
      <c r="G44" s="41"/>
    </row>
    <row r="45" spans="1:7" ht="12" customHeight="1" x14ac:dyDescent="0.2">
      <c r="A45" s="149" t="str">
        <f t="shared" si="1"/>
        <v>CALIFORNIASANTA CLARA COUNTY</v>
      </c>
      <c r="B45" s="27" t="s">
        <v>145</v>
      </c>
      <c r="C45" s="149" t="s">
        <v>264</v>
      </c>
      <c r="D45" s="27" t="s">
        <v>89</v>
      </c>
      <c r="E45" s="28">
        <v>1149825</v>
      </c>
      <c r="G45" s="41"/>
    </row>
    <row r="46" spans="1:7" ht="12" customHeight="1" x14ac:dyDescent="0.2">
      <c r="A46" s="149" t="str">
        <f t="shared" si="1"/>
        <v>CALIFORNIASANTA CRUZ COUNTY</v>
      </c>
      <c r="B46" s="27" t="s">
        <v>145</v>
      </c>
      <c r="C46" s="149" t="s">
        <v>265</v>
      </c>
      <c r="D46" s="27" t="s">
        <v>89</v>
      </c>
      <c r="E46" s="28">
        <v>1149825</v>
      </c>
      <c r="G46" s="41"/>
    </row>
    <row r="47" spans="1:7" ht="12" customHeight="1" x14ac:dyDescent="0.2">
      <c r="A47" s="149" t="str">
        <f t="shared" si="1"/>
        <v>CALIFORNIASONOMA COUNTY</v>
      </c>
      <c r="B47" s="27" t="s">
        <v>145</v>
      </c>
      <c r="C47" s="149" t="s">
        <v>266</v>
      </c>
      <c r="D47" s="27" t="s">
        <v>89</v>
      </c>
      <c r="E47" s="28">
        <v>877450</v>
      </c>
      <c r="G47" s="41"/>
    </row>
    <row r="48" spans="1:7" ht="12" customHeight="1" x14ac:dyDescent="0.2">
      <c r="A48" s="149" t="str">
        <f t="shared" si="1"/>
        <v>CALIFORNIAVENTURA COUNTY</v>
      </c>
      <c r="B48" s="27" t="s">
        <v>145</v>
      </c>
      <c r="C48" s="149" t="s">
        <v>267</v>
      </c>
      <c r="D48" s="27" t="s">
        <v>89</v>
      </c>
      <c r="E48" s="28">
        <v>954500</v>
      </c>
      <c r="G48" s="41"/>
    </row>
    <row r="49" spans="1:7" ht="12" customHeight="1" x14ac:dyDescent="0.2">
      <c r="A49" s="149" t="str">
        <f t="shared" si="1"/>
        <v>COLORADOADAMS COUNTY</v>
      </c>
      <c r="B49" s="27" t="s">
        <v>146</v>
      </c>
      <c r="C49" s="149" t="s">
        <v>268</v>
      </c>
      <c r="D49" s="27" t="s">
        <v>90</v>
      </c>
      <c r="E49" s="28">
        <v>816500</v>
      </c>
      <c r="G49" s="41"/>
    </row>
    <row r="50" spans="1:7" ht="12" customHeight="1" x14ac:dyDescent="0.2">
      <c r="A50" s="149" t="str">
        <f t="shared" si="1"/>
        <v>COLORADOARAPAHOE COUNTY</v>
      </c>
      <c r="B50" s="27" t="s">
        <v>146</v>
      </c>
      <c r="C50" s="149" t="s">
        <v>269</v>
      </c>
      <c r="D50" s="27" t="s">
        <v>90</v>
      </c>
      <c r="E50" s="28">
        <v>816500</v>
      </c>
      <c r="G50" s="41"/>
    </row>
    <row r="51" spans="1:7" ht="12" customHeight="1" x14ac:dyDescent="0.2">
      <c r="A51" s="149" t="str">
        <f t="shared" si="1"/>
        <v>COLORADOBOULDER COUNTY</v>
      </c>
      <c r="B51" s="27" t="s">
        <v>146</v>
      </c>
      <c r="C51" s="149" t="s">
        <v>270</v>
      </c>
      <c r="D51" s="27" t="s">
        <v>90</v>
      </c>
      <c r="E51" s="28">
        <v>856750</v>
      </c>
      <c r="G51" s="41"/>
    </row>
    <row r="52" spans="1:7" ht="12" customHeight="1" x14ac:dyDescent="0.2">
      <c r="A52" s="149" t="str">
        <f t="shared" si="1"/>
        <v>COLORADOBROOMFIELD COUNTY</v>
      </c>
      <c r="B52" s="27" t="s">
        <v>146</v>
      </c>
      <c r="C52" s="149" t="s">
        <v>271</v>
      </c>
      <c r="D52" s="27" t="s">
        <v>90</v>
      </c>
      <c r="E52" s="28">
        <v>816500</v>
      </c>
      <c r="G52" s="41"/>
    </row>
    <row r="53" spans="1:7" ht="12" customHeight="1" x14ac:dyDescent="0.2">
      <c r="A53" s="149" t="str">
        <f t="shared" si="1"/>
        <v>COLORADOCLEAR CREEK COUNTY</v>
      </c>
      <c r="B53" s="27" t="s">
        <v>146</v>
      </c>
      <c r="C53" s="149" t="s">
        <v>272</v>
      </c>
      <c r="D53" s="27" t="s">
        <v>90</v>
      </c>
      <c r="E53" s="28">
        <v>816500</v>
      </c>
      <c r="G53" s="41"/>
    </row>
    <row r="54" spans="1:7" ht="12" customHeight="1" x14ac:dyDescent="0.2">
      <c r="A54" s="149" t="str">
        <f t="shared" ref="A54:A61" si="2">D54&amp;C54</f>
        <v>COLORADODENVER COUNTY</v>
      </c>
      <c r="B54" s="27" t="s">
        <v>146</v>
      </c>
      <c r="C54" s="149" t="s">
        <v>273</v>
      </c>
      <c r="D54" s="27" t="s">
        <v>90</v>
      </c>
      <c r="E54" s="28">
        <v>816500</v>
      </c>
      <c r="G54" s="41"/>
    </row>
    <row r="55" spans="1:7" ht="12" customHeight="1" x14ac:dyDescent="0.2">
      <c r="A55" s="149" t="str">
        <f t="shared" si="2"/>
        <v>COLORADODOUGLAS COUNTY</v>
      </c>
      <c r="B55" s="27" t="s">
        <v>146</v>
      </c>
      <c r="C55" s="149" t="s">
        <v>274</v>
      </c>
      <c r="D55" s="27" t="s">
        <v>90</v>
      </c>
      <c r="E55" s="28">
        <v>816500</v>
      </c>
      <c r="G55" s="41"/>
    </row>
    <row r="56" spans="1:7" ht="12" customHeight="1" x14ac:dyDescent="0.2">
      <c r="A56" s="149" t="str">
        <f t="shared" si="2"/>
        <v>COLORADOEAGLE COUNTY</v>
      </c>
      <c r="B56" s="27" t="s">
        <v>146</v>
      </c>
      <c r="C56" s="149" t="s">
        <v>275</v>
      </c>
      <c r="D56" s="27" t="s">
        <v>90</v>
      </c>
      <c r="E56" s="28">
        <v>1149825</v>
      </c>
      <c r="G56" s="41"/>
    </row>
    <row r="57" spans="1:7" ht="12" customHeight="1" x14ac:dyDescent="0.2">
      <c r="A57" s="149" t="str">
        <f t="shared" si="2"/>
        <v>COLORADOELBERT COUNTY</v>
      </c>
      <c r="B57" s="27" t="s">
        <v>146</v>
      </c>
      <c r="C57" s="149" t="s">
        <v>276</v>
      </c>
      <c r="D57" s="27" t="s">
        <v>90</v>
      </c>
      <c r="E57" s="28">
        <v>816500</v>
      </c>
      <c r="G57" s="41"/>
    </row>
    <row r="58" spans="1:7" ht="12" customHeight="1" x14ac:dyDescent="0.2">
      <c r="A58" s="149" t="str">
        <f t="shared" si="2"/>
        <v>COLORADOGARFIELD COUNTY</v>
      </c>
      <c r="B58" s="27" t="s">
        <v>146</v>
      </c>
      <c r="C58" s="149" t="s">
        <v>277</v>
      </c>
      <c r="D58" s="27" t="s">
        <v>90</v>
      </c>
      <c r="E58" s="28">
        <v>1149825</v>
      </c>
      <c r="G58" s="41"/>
    </row>
    <row r="59" spans="1:7" ht="12" customHeight="1" x14ac:dyDescent="0.2">
      <c r="A59" s="149" t="str">
        <f t="shared" si="2"/>
        <v>COLORADOGILPIN COUNTY</v>
      </c>
      <c r="B59" s="27" t="s">
        <v>146</v>
      </c>
      <c r="C59" s="149" t="s">
        <v>278</v>
      </c>
      <c r="D59" s="27" t="s">
        <v>90</v>
      </c>
      <c r="E59" s="28">
        <v>816500</v>
      </c>
      <c r="G59" s="41"/>
    </row>
    <row r="60" spans="1:7" ht="12" customHeight="1" x14ac:dyDescent="0.2">
      <c r="A60" s="149" t="str">
        <f t="shared" si="2"/>
        <v>COLORADOJEFFERSON COUNTY</v>
      </c>
      <c r="B60" s="27" t="s">
        <v>146</v>
      </c>
      <c r="C60" s="149" t="s">
        <v>279</v>
      </c>
      <c r="D60" s="27" t="s">
        <v>90</v>
      </c>
      <c r="E60" s="28">
        <v>816500</v>
      </c>
      <c r="G60" s="41"/>
    </row>
    <row r="61" spans="1:7" ht="12" customHeight="1" x14ac:dyDescent="0.2">
      <c r="A61" s="149" t="str">
        <f t="shared" si="2"/>
        <v>COLORADOPARK COUNTY</v>
      </c>
      <c r="B61" s="27" t="s">
        <v>146</v>
      </c>
      <c r="C61" s="149" t="s">
        <v>280</v>
      </c>
      <c r="D61" s="27" t="s">
        <v>90</v>
      </c>
      <c r="E61" s="28">
        <v>816500</v>
      </c>
      <c r="G61" s="41"/>
    </row>
    <row r="62" spans="1:7" ht="12" customHeight="1" x14ac:dyDescent="0.2">
      <c r="A62" s="149" t="str">
        <f t="shared" si="1"/>
        <v>COLORADOPITKIN COUNTY</v>
      </c>
      <c r="B62" s="27" t="s">
        <v>146</v>
      </c>
      <c r="C62" s="149" t="s">
        <v>281</v>
      </c>
      <c r="D62" s="27" t="s">
        <v>90</v>
      </c>
      <c r="E62" s="28">
        <v>1149825</v>
      </c>
      <c r="G62" s="41"/>
    </row>
    <row r="63" spans="1:7" ht="12" customHeight="1" x14ac:dyDescent="0.2">
      <c r="A63" s="149" t="str">
        <f t="shared" ref="A63:A69" si="3">D63&amp;C63</f>
        <v>COLORADOROUTT COUNTY</v>
      </c>
      <c r="B63" s="27" t="s">
        <v>146</v>
      </c>
      <c r="C63" s="149" t="s">
        <v>282</v>
      </c>
      <c r="D63" s="27" t="s">
        <v>90</v>
      </c>
      <c r="E63" s="28">
        <v>1012000</v>
      </c>
      <c r="G63" s="41"/>
    </row>
    <row r="64" spans="1:7" ht="12" customHeight="1" x14ac:dyDescent="0.2">
      <c r="A64" s="149" t="str">
        <f t="shared" si="3"/>
        <v>COLORADOSAN MIGUEL COUNTY</v>
      </c>
      <c r="B64" s="27" t="s">
        <v>146</v>
      </c>
      <c r="C64" s="149" t="s">
        <v>283</v>
      </c>
      <c r="D64" s="27" t="s">
        <v>90</v>
      </c>
      <c r="E64" s="28">
        <v>994750</v>
      </c>
      <c r="G64" s="41"/>
    </row>
    <row r="65" spans="1:7" ht="12" customHeight="1" x14ac:dyDescent="0.2">
      <c r="A65" s="149" t="str">
        <f t="shared" si="3"/>
        <v>COLORADOSUMMIT COUNTY</v>
      </c>
      <c r="B65" s="27" t="s">
        <v>146</v>
      </c>
      <c r="C65" s="149" t="s">
        <v>284</v>
      </c>
      <c r="D65" s="27" t="s">
        <v>90</v>
      </c>
      <c r="E65" s="28">
        <v>1006250</v>
      </c>
      <c r="G65" s="41"/>
    </row>
    <row r="66" spans="1:7" ht="12" customHeight="1" x14ac:dyDescent="0.2">
      <c r="A66" s="149" t="str">
        <f t="shared" si="3"/>
        <v>DISTRICT OF COLUMBIADISTRICT OF COLUMBIA</v>
      </c>
      <c r="B66" s="27" t="s">
        <v>147</v>
      </c>
      <c r="C66" s="149" t="s">
        <v>92</v>
      </c>
      <c r="D66" s="27" t="s">
        <v>92</v>
      </c>
      <c r="E66" s="28">
        <v>1149825</v>
      </c>
      <c r="G66" s="41"/>
    </row>
    <row r="67" spans="1:7" ht="12" customHeight="1" x14ac:dyDescent="0.2">
      <c r="A67" s="149" t="str">
        <f t="shared" si="3"/>
        <v>FLORIDAMONROE COUNTY</v>
      </c>
      <c r="B67" s="27" t="s">
        <v>215</v>
      </c>
      <c r="C67" s="149" t="s">
        <v>285</v>
      </c>
      <c r="D67" s="27" t="s">
        <v>94</v>
      </c>
      <c r="E67" s="28">
        <v>929200</v>
      </c>
      <c r="G67" s="41"/>
    </row>
    <row r="68" spans="1:7" ht="12" customHeight="1" x14ac:dyDescent="0.2">
      <c r="A68" s="149" t="str">
        <f t="shared" si="3"/>
        <v>HAWAIIHAWAII COUNTY</v>
      </c>
      <c r="B68" s="27" t="s">
        <v>148</v>
      </c>
      <c r="C68" s="149" t="s">
        <v>286</v>
      </c>
      <c r="D68" s="27" t="s">
        <v>96</v>
      </c>
      <c r="E68" s="28">
        <v>1149825</v>
      </c>
      <c r="G68" s="41"/>
    </row>
    <row r="69" spans="1:7" ht="12" customHeight="1" x14ac:dyDescent="0.2">
      <c r="A69" s="149" t="str">
        <f t="shared" si="3"/>
        <v>HAWAIIHONOLULU COUNTY</v>
      </c>
      <c r="B69" s="27" t="s">
        <v>148</v>
      </c>
      <c r="C69" s="149" t="s">
        <v>287</v>
      </c>
      <c r="D69" s="27" t="s">
        <v>96</v>
      </c>
      <c r="E69" s="28">
        <v>1149825</v>
      </c>
      <c r="G69" s="41"/>
    </row>
    <row r="70" spans="1:7" ht="12" customHeight="1" x14ac:dyDescent="0.2">
      <c r="A70" s="149" t="str">
        <f t="shared" si="1"/>
        <v>HAWAIIKALAWAO COUNTY</v>
      </c>
      <c r="B70" s="27" t="s">
        <v>148</v>
      </c>
      <c r="C70" s="149" t="s">
        <v>288</v>
      </c>
      <c r="D70" s="27" t="s">
        <v>96</v>
      </c>
      <c r="E70" s="28">
        <v>1149825</v>
      </c>
      <c r="G70" s="41"/>
    </row>
    <row r="71" spans="1:7" ht="12" customHeight="1" x14ac:dyDescent="0.2">
      <c r="A71" s="149" t="str">
        <f t="shared" si="1"/>
        <v>HAWAIIKAUAI COUNTY</v>
      </c>
      <c r="B71" s="27" t="s">
        <v>148</v>
      </c>
      <c r="C71" s="149" t="s">
        <v>289</v>
      </c>
      <c r="D71" s="27" t="s">
        <v>96</v>
      </c>
      <c r="E71" s="28">
        <v>1149825</v>
      </c>
      <c r="G71" s="41"/>
    </row>
    <row r="72" spans="1:7" ht="12" customHeight="1" x14ac:dyDescent="0.2">
      <c r="A72" s="149" t="str">
        <f t="shared" si="1"/>
        <v>HAWAIIMAUI COUNTY</v>
      </c>
      <c r="B72" s="27" t="s">
        <v>148</v>
      </c>
      <c r="C72" s="149" t="s">
        <v>290</v>
      </c>
      <c r="D72" s="27" t="s">
        <v>96</v>
      </c>
      <c r="E72" s="28">
        <v>1149825</v>
      </c>
      <c r="G72" s="41"/>
    </row>
    <row r="73" spans="1:7" ht="12" customHeight="1" x14ac:dyDescent="0.2">
      <c r="A73" s="149" t="str">
        <f>D73&amp;C73</f>
        <v>IDAHOTETON COUNTY</v>
      </c>
      <c r="B73" s="27" t="s">
        <v>149</v>
      </c>
      <c r="C73" s="149" t="s">
        <v>291</v>
      </c>
      <c r="D73" s="27" t="s">
        <v>98</v>
      </c>
      <c r="E73" s="28">
        <v>1149825</v>
      </c>
      <c r="G73" s="41"/>
    </row>
    <row r="74" spans="1:7" ht="12" customHeight="1" x14ac:dyDescent="0.2">
      <c r="A74" s="149" t="str">
        <f t="shared" si="1"/>
        <v>MARYLANDCALVERT COUNTY</v>
      </c>
      <c r="B74" s="27" t="s">
        <v>151</v>
      </c>
      <c r="C74" s="149" t="s">
        <v>292</v>
      </c>
      <c r="D74" s="27" t="s">
        <v>105</v>
      </c>
      <c r="E74" s="28">
        <v>1149825</v>
      </c>
      <c r="G74" s="41"/>
    </row>
    <row r="75" spans="1:7" ht="12" customHeight="1" x14ac:dyDescent="0.2">
      <c r="A75" s="149" t="str">
        <f t="shared" si="1"/>
        <v>MARYLANDCHARLES COUNTY</v>
      </c>
      <c r="B75" s="27" t="s">
        <v>151</v>
      </c>
      <c r="C75" s="149" t="s">
        <v>293</v>
      </c>
      <c r="D75" s="27" t="s">
        <v>105</v>
      </c>
      <c r="E75" s="28">
        <v>1149825</v>
      </c>
      <c r="G75" s="41"/>
    </row>
    <row r="76" spans="1:7" ht="12" customHeight="1" x14ac:dyDescent="0.2">
      <c r="A76" s="149" t="str">
        <f t="shared" si="1"/>
        <v>MARYLANDFREDERICK COUNTY</v>
      </c>
      <c r="B76" s="27" t="s">
        <v>151</v>
      </c>
      <c r="C76" s="149" t="s">
        <v>294</v>
      </c>
      <c r="D76" s="27" t="s">
        <v>105</v>
      </c>
      <c r="E76" s="28">
        <v>1149825</v>
      </c>
      <c r="G76" s="41"/>
    </row>
    <row r="77" spans="1:7" ht="12" customHeight="1" x14ac:dyDescent="0.2">
      <c r="A77" s="149" t="str">
        <f>D77&amp;C77</f>
        <v>MARYLANDMONTGOMERY COUNTY</v>
      </c>
      <c r="B77" s="27" t="s">
        <v>151</v>
      </c>
      <c r="C77" s="149" t="s">
        <v>295</v>
      </c>
      <c r="D77" s="27" t="s">
        <v>105</v>
      </c>
      <c r="E77" s="28">
        <v>1149825</v>
      </c>
      <c r="G77" s="41"/>
    </row>
    <row r="78" spans="1:7" ht="12" customHeight="1" x14ac:dyDescent="0.2">
      <c r="A78" s="149" t="str">
        <f>D78&amp;C78</f>
        <v>MARYLANDPRINCE GEORGE'S COUNTY</v>
      </c>
      <c r="B78" s="27" t="s">
        <v>151</v>
      </c>
      <c r="C78" s="149" t="s">
        <v>296</v>
      </c>
      <c r="D78" s="27" t="s">
        <v>105</v>
      </c>
      <c r="E78" s="28">
        <v>1149825</v>
      </c>
      <c r="G78" s="41"/>
    </row>
    <row r="79" spans="1:7" ht="12" customHeight="1" x14ac:dyDescent="0.2">
      <c r="A79" s="149" t="str">
        <f>D79&amp;C79</f>
        <v>MASSACHUSETTSDUKES COUNTY</v>
      </c>
      <c r="B79" s="27" t="s">
        <v>150</v>
      </c>
      <c r="C79" s="149" t="s">
        <v>297</v>
      </c>
      <c r="D79" s="27" t="s">
        <v>104</v>
      </c>
      <c r="E79" s="28">
        <v>1149825</v>
      </c>
      <c r="G79" s="41"/>
    </row>
    <row r="80" spans="1:7" ht="12" customHeight="1" x14ac:dyDescent="0.2">
      <c r="A80" s="149" t="str">
        <f t="shared" si="1"/>
        <v>MASSACHUSETTSESSEX COUNTY</v>
      </c>
      <c r="B80" s="27" t="s">
        <v>150</v>
      </c>
      <c r="C80" s="149" t="s">
        <v>298</v>
      </c>
      <c r="D80" s="27" t="s">
        <v>104</v>
      </c>
      <c r="E80" s="28">
        <v>862500</v>
      </c>
      <c r="G80" s="41"/>
    </row>
    <row r="81" spans="1:7" ht="12" customHeight="1" x14ac:dyDescent="0.2">
      <c r="A81" s="149" t="str">
        <f t="shared" si="1"/>
        <v>MASSACHUSETTSMIDDLESEX COUNTY</v>
      </c>
      <c r="B81" s="27" t="s">
        <v>150</v>
      </c>
      <c r="C81" s="149" t="s">
        <v>299</v>
      </c>
      <c r="D81" s="27" t="s">
        <v>104</v>
      </c>
      <c r="E81" s="28">
        <v>862500</v>
      </c>
      <c r="G81" s="41"/>
    </row>
    <row r="82" spans="1:7" ht="12" customHeight="1" x14ac:dyDescent="0.2">
      <c r="A82" s="149" t="str">
        <f t="shared" si="1"/>
        <v>MASSACHUSETTSNANTUCKET COUNTY</v>
      </c>
      <c r="B82" s="27" t="s">
        <v>150</v>
      </c>
      <c r="C82" s="149" t="s">
        <v>300</v>
      </c>
      <c r="D82" s="27" t="s">
        <v>104</v>
      </c>
      <c r="E82" s="28">
        <v>1149825</v>
      </c>
      <c r="G82" s="41"/>
    </row>
    <row r="83" spans="1:7" ht="12" customHeight="1" x14ac:dyDescent="0.2">
      <c r="A83" s="149" t="str">
        <f t="shared" si="1"/>
        <v>MASSACHUSETTSNORFOLK COUNTY</v>
      </c>
      <c r="B83" s="27" t="s">
        <v>150</v>
      </c>
      <c r="C83" s="149" t="s">
        <v>301</v>
      </c>
      <c r="D83" s="27" t="s">
        <v>104</v>
      </c>
      <c r="E83" s="28">
        <v>862500</v>
      </c>
      <c r="G83" s="41"/>
    </row>
    <row r="84" spans="1:7" ht="12" customHeight="1" x14ac:dyDescent="0.2">
      <c r="A84" s="149" t="str">
        <f t="shared" si="1"/>
        <v>MASSACHUSETTSPLYMOUTH COUNTY</v>
      </c>
      <c r="B84" s="27" t="s">
        <v>150</v>
      </c>
      <c r="C84" s="149" t="s">
        <v>302</v>
      </c>
      <c r="D84" s="27" t="s">
        <v>104</v>
      </c>
      <c r="E84" s="28">
        <v>862500</v>
      </c>
      <c r="G84" s="41"/>
    </row>
    <row r="85" spans="1:7" ht="12" customHeight="1" x14ac:dyDescent="0.2">
      <c r="A85" s="149" t="str">
        <f>D85&amp;C85</f>
        <v>MASSACHUSETTSSUFFOLK COUNTY</v>
      </c>
      <c r="B85" s="27" t="s">
        <v>150</v>
      </c>
      <c r="C85" s="149" t="s">
        <v>303</v>
      </c>
      <c r="D85" s="27" t="s">
        <v>104</v>
      </c>
      <c r="E85" s="28">
        <v>862500</v>
      </c>
      <c r="G85" s="41"/>
    </row>
    <row r="86" spans="1:7" ht="12" customHeight="1" x14ac:dyDescent="0.2">
      <c r="A86" s="149" t="str">
        <f>D86&amp;C86</f>
        <v>NEW HAMPSHIREROCKINGHAM COUNTY</v>
      </c>
      <c r="B86" s="27" t="s">
        <v>152</v>
      </c>
      <c r="C86" s="149" t="s">
        <v>304</v>
      </c>
      <c r="D86" s="27" t="s">
        <v>115</v>
      </c>
      <c r="E86" s="28">
        <v>862500</v>
      </c>
      <c r="G86" s="41"/>
    </row>
    <row r="87" spans="1:7" ht="12" customHeight="1" x14ac:dyDescent="0.2">
      <c r="A87" s="149" t="str">
        <f>D87&amp;C87</f>
        <v>NEW HAMPSHIRESTRAFFORD COUNTY</v>
      </c>
      <c r="B87" s="27" t="s">
        <v>152</v>
      </c>
      <c r="C87" s="149" t="s">
        <v>305</v>
      </c>
      <c r="D87" s="27" t="s">
        <v>115</v>
      </c>
      <c r="E87" s="28">
        <v>862500</v>
      </c>
      <c r="G87" s="41"/>
    </row>
    <row r="88" spans="1:7" ht="12" customHeight="1" x14ac:dyDescent="0.2">
      <c r="A88" s="149" t="str">
        <f t="shared" ref="A88:A122" si="4">D88&amp;C88</f>
        <v>NEW JERSEYBERGEN COUNTY</v>
      </c>
      <c r="B88" s="27" t="s">
        <v>153</v>
      </c>
      <c r="C88" s="149" t="s">
        <v>360</v>
      </c>
      <c r="D88" s="27" t="s">
        <v>116</v>
      </c>
      <c r="E88" s="28">
        <v>1149825</v>
      </c>
      <c r="G88" s="41"/>
    </row>
    <row r="89" spans="1:7" ht="12" customHeight="1" x14ac:dyDescent="0.2">
      <c r="A89" s="149" t="str">
        <f>D89&amp;C89</f>
        <v>NEW JERSEYESSEX COUNTY</v>
      </c>
      <c r="B89" s="27" t="s">
        <v>153</v>
      </c>
      <c r="C89" s="149" t="s">
        <v>298</v>
      </c>
      <c r="D89" s="27" t="s">
        <v>116</v>
      </c>
      <c r="E89" s="28">
        <v>1149825</v>
      </c>
      <c r="G89" s="41"/>
    </row>
    <row r="90" spans="1:7" ht="12" customHeight="1" x14ac:dyDescent="0.2">
      <c r="A90" s="149" t="str">
        <f t="shared" si="4"/>
        <v>NEW JERSEYHUDSON COUNTY</v>
      </c>
      <c r="B90" s="27" t="s">
        <v>153</v>
      </c>
      <c r="C90" s="149" t="s">
        <v>306</v>
      </c>
      <c r="D90" s="27" t="s">
        <v>116</v>
      </c>
      <c r="E90" s="28">
        <v>1149825</v>
      </c>
      <c r="G90" s="41"/>
    </row>
    <row r="91" spans="1:7" ht="12" customHeight="1" x14ac:dyDescent="0.2">
      <c r="A91" s="149" t="str">
        <f t="shared" si="4"/>
        <v>NEW JERSEYHUNTERDON COUNTY</v>
      </c>
      <c r="B91" s="27" t="s">
        <v>153</v>
      </c>
      <c r="C91" s="149" t="s">
        <v>307</v>
      </c>
      <c r="D91" s="27" t="s">
        <v>116</v>
      </c>
      <c r="E91" s="28">
        <v>1149825</v>
      </c>
      <c r="G91" s="41"/>
    </row>
    <row r="92" spans="1:7" ht="12" customHeight="1" x14ac:dyDescent="0.2">
      <c r="A92" s="149" t="str">
        <f t="shared" si="4"/>
        <v>NEW JERSEYMIDDLESEX COUNTY</v>
      </c>
      <c r="B92" s="27" t="s">
        <v>153</v>
      </c>
      <c r="C92" s="149" t="s">
        <v>299</v>
      </c>
      <c r="D92" s="27" t="s">
        <v>116</v>
      </c>
      <c r="E92" s="28">
        <v>1149825</v>
      </c>
      <c r="G92" s="41"/>
    </row>
    <row r="93" spans="1:7" ht="12" customHeight="1" x14ac:dyDescent="0.2">
      <c r="A93" s="149" t="str">
        <f t="shared" si="4"/>
        <v>NEW JERSEYMONMOUTH COUNTY</v>
      </c>
      <c r="B93" s="27" t="s">
        <v>153</v>
      </c>
      <c r="C93" s="149" t="s">
        <v>308</v>
      </c>
      <c r="D93" s="27" t="s">
        <v>116</v>
      </c>
      <c r="E93" s="28">
        <v>1149825</v>
      </c>
      <c r="G93" s="41"/>
    </row>
    <row r="94" spans="1:7" ht="12" customHeight="1" x14ac:dyDescent="0.2">
      <c r="A94" s="149" t="str">
        <f t="shared" si="4"/>
        <v>NEW JERSEYMORRIS COUNTY</v>
      </c>
      <c r="B94" s="27" t="s">
        <v>153</v>
      </c>
      <c r="C94" s="149" t="s">
        <v>309</v>
      </c>
      <c r="D94" s="27" t="s">
        <v>116</v>
      </c>
      <c r="E94" s="28">
        <v>1149825</v>
      </c>
      <c r="G94" s="41"/>
    </row>
    <row r="95" spans="1:7" ht="12" customHeight="1" x14ac:dyDescent="0.2">
      <c r="A95" s="149" t="str">
        <f t="shared" si="4"/>
        <v>NEW JERSEYOCEAN COUNTY</v>
      </c>
      <c r="B95" s="27" t="s">
        <v>153</v>
      </c>
      <c r="C95" s="149" t="s">
        <v>310</v>
      </c>
      <c r="D95" s="27" t="s">
        <v>116</v>
      </c>
      <c r="E95" s="28">
        <v>1149825</v>
      </c>
      <c r="G95" s="41"/>
    </row>
    <row r="96" spans="1:7" ht="12" customHeight="1" x14ac:dyDescent="0.2">
      <c r="A96" s="149" t="str">
        <f t="shared" si="4"/>
        <v>NEW JERSEYPASSAIC COUNTY</v>
      </c>
      <c r="B96" s="27" t="s">
        <v>153</v>
      </c>
      <c r="C96" s="149" t="s">
        <v>311</v>
      </c>
      <c r="D96" s="27" t="s">
        <v>116</v>
      </c>
      <c r="E96" s="28">
        <v>1149825</v>
      </c>
      <c r="G96" s="41"/>
    </row>
    <row r="97" spans="1:7" ht="12" customHeight="1" x14ac:dyDescent="0.2">
      <c r="A97" s="149" t="str">
        <f t="shared" si="4"/>
        <v>NEW JERSEYSOMERSET COUNTY</v>
      </c>
      <c r="B97" s="27" t="s">
        <v>153</v>
      </c>
      <c r="C97" s="149" t="s">
        <v>312</v>
      </c>
      <c r="D97" s="27" t="s">
        <v>116</v>
      </c>
      <c r="E97" s="28">
        <v>1149825</v>
      </c>
      <c r="G97" s="41"/>
    </row>
    <row r="98" spans="1:7" ht="12" customHeight="1" x14ac:dyDescent="0.2">
      <c r="A98" s="149" t="str">
        <f t="shared" si="4"/>
        <v>NEW JERSEYSUSSEX COUNTY</v>
      </c>
      <c r="B98" s="27" t="s">
        <v>153</v>
      </c>
      <c r="C98" s="149" t="s">
        <v>313</v>
      </c>
      <c r="D98" s="27" t="s">
        <v>116</v>
      </c>
      <c r="E98" s="28">
        <v>1149825</v>
      </c>
      <c r="G98" s="41"/>
    </row>
    <row r="99" spans="1:7" ht="12" customHeight="1" x14ac:dyDescent="0.2">
      <c r="A99" s="149" t="str">
        <f t="shared" si="4"/>
        <v>NEW JERSEYUNION COUNTY</v>
      </c>
      <c r="B99" s="27" t="s">
        <v>153</v>
      </c>
      <c r="C99" s="149" t="s">
        <v>314</v>
      </c>
      <c r="D99" s="27" t="s">
        <v>116</v>
      </c>
      <c r="E99" s="28">
        <v>1149825</v>
      </c>
      <c r="G99" s="41"/>
    </row>
    <row r="100" spans="1:7" ht="12" customHeight="1" x14ac:dyDescent="0.2">
      <c r="A100" s="149" t="str">
        <f t="shared" si="4"/>
        <v>NEW YORKBRONX COUNTY</v>
      </c>
      <c r="B100" s="27" t="s">
        <v>154</v>
      </c>
      <c r="C100" s="149" t="s">
        <v>315</v>
      </c>
      <c r="D100" s="27" t="s">
        <v>119</v>
      </c>
      <c r="E100" s="28">
        <v>1149825</v>
      </c>
      <c r="G100" s="41"/>
    </row>
    <row r="101" spans="1:7" ht="12" customHeight="1" x14ac:dyDescent="0.2">
      <c r="A101" s="149" t="str">
        <f t="shared" si="4"/>
        <v>NEW YORKKINGS COUNTY</v>
      </c>
      <c r="B101" s="27" t="s">
        <v>154</v>
      </c>
      <c r="C101" s="149" t="s">
        <v>316</v>
      </c>
      <c r="D101" s="27" t="s">
        <v>119</v>
      </c>
      <c r="E101" s="28">
        <v>1149825</v>
      </c>
      <c r="G101" s="41"/>
    </row>
    <row r="102" spans="1:7" ht="12" customHeight="1" x14ac:dyDescent="0.2">
      <c r="A102" s="149" t="str">
        <f t="shared" si="4"/>
        <v>NEW YORKNASSAU COUNTY</v>
      </c>
      <c r="B102" s="27" t="s">
        <v>154</v>
      </c>
      <c r="C102" s="149" t="s">
        <v>317</v>
      </c>
      <c r="D102" s="27" t="s">
        <v>119</v>
      </c>
      <c r="E102" s="28">
        <v>1149825</v>
      </c>
      <c r="G102" s="41"/>
    </row>
    <row r="103" spans="1:7" ht="12" customHeight="1" x14ac:dyDescent="0.2">
      <c r="A103" s="149" t="str">
        <f t="shared" si="4"/>
        <v>NEW YORKNEW YORK COUNTY</v>
      </c>
      <c r="B103" s="27" t="s">
        <v>154</v>
      </c>
      <c r="C103" s="149" t="s">
        <v>318</v>
      </c>
      <c r="D103" s="27" t="s">
        <v>119</v>
      </c>
      <c r="E103" s="28">
        <v>1149825</v>
      </c>
      <c r="G103" s="41"/>
    </row>
    <row r="104" spans="1:7" ht="12" customHeight="1" x14ac:dyDescent="0.2">
      <c r="A104" s="149" t="str">
        <f t="shared" si="4"/>
        <v>NEW YORKPUTNAM COUNTY</v>
      </c>
      <c r="B104" s="27" t="s">
        <v>154</v>
      </c>
      <c r="C104" s="149" t="s">
        <v>319</v>
      </c>
      <c r="D104" s="27" t="s">
        <v>119</v>
      </c>
      <c r="E104" s="28">
        <v>1149825</v>
      </c>
      <c r="G104" s="41"/>
    </row>
    <row r="105" spans="1:7" ht="12" customHeight="1" x14ac:dyDescent="0.2">
      <c r="A105" s="149" t="str">
        <f t="shared" si="4"/>
        <v>NEW YORKQUEENS COUNTY</v>
      </c>
      <c r="B105" s="27" t="s">
        <v>154</v>
      </c>
      <c r="C105" s="149" t="s">
        <v>320</v>
      </c>
      <c r="D105" s="27" t="s">
        <v>119</v>
      </c>
      <c r="E105" s="28">
        <v>1149825</v>
      </c>
      <c r="G105" s="41"/>
    </row>
    <row r="106" spans="1:7" ht="12" customHeight="1" x14ac:dyDescent="0.2">
      <c r="A106" s="149" t="str">
        <f t="shared" si="4"/>
        <v>NEW YORKRICHMOND COUNTY</v>
      </c>
      <c r="B106" s="27" t="s">
        <v>154</v>
      </c>
      <c r="C106" s="149" t="s">
        <v>321</v>
      </c>
      <c r="D106" s="27" t="s">
        <v>119</v>
      </c>
      <c r="E106" s="28">
        <v>1149825</v>
      </c>
      <c r="G106" s="41"/>
    </row>
    <row r="107" spans="1:7" ht="12" customHeight="1" x14ac:dyDescent="0.2">
      <c r="A107" s="149" t="str">
        <f t="shared" si="4"/>
        <v>NEW YORKROCKLAND COUNTY</v>
      </c>
      <c r="B107" s="27" t="s">
        <v>154</v>
      </c>
      <c r="C107" s="149" t="s">
        <v>322</v>
      </c>
      <c r="D107" s="27" t="s">
        <v>119</v>
      </c>
      <c r="E107" s="28">
        <v>1149825</v>
      </c>
      <c r="G107" s="41"/>
    </row>
    <row r="108" spans="1:7" ht="12" customHeight="1" x14ac:dyDescent="0.2">
      <c r="A108" s="149" t="str">
        <f t="shared" si="4"/>
        <v>NEW YORKSUFFOLK COUNTY</v>
      </c>
      <c r="B108" s="27" t="s">
        <v>154</v>
      </c>
      <c r="C108" s="149" t="s">
        <v>303</v>
      </c>
      <c r="D108" s="27" t="s">
        <v>119</v>
      </c>
      <c r="E108" s="28">
        <v>1149825</v>
      </c>
      <c r="G108" s="41"/>
    </row>
    <row r="109" spans="1:7" ht="12" customHeight="1" x14ac:dyDescent="0.2">
      <c r="A109" s="149" t="str">
        <f t="shared" ref="A109:A114" si="5">D109&amp;C109</f>
        <v>NEW YORKWESTCHESTER COUNTY</v>
      </c>
      <c r="B109" s="27" t="s">
        <v>154</v>
      </c>
      <c r="C109" s="149" t="s">
        <v>323</v>
      </c>
      <c r="D109" s="27" t="s">
        <v>119</v>
      </c>
      <c r="E109" s="28">
        <v>1149825</v>
      </c>
      <c r="G109" s="41"/>
    </row>
    <row r="110" spans="1:7" ht="12" customHeight="1" x14ac:dyDescent="0.2">
      <c r="A110" s="149" t="str">
        <f t="shared" si="5"/>
        <v>PENNSYLVANIAPIKE COUNTY</v>
      </c>
      <c r="B110" s="27" t="s">
        <v>155</v>
      </c>
      <c r="C110" s="149" t="s">
        <v>324</v>
      </c>
      <c r="D110" s="27" t="s">
        <v>123</v>
      </c>
      <c r="E110" s="28">
        <v>1149825</v>
      </c>
      <c r="G110" s="41"/>
    </row>
    <row r="111" spans="1:7" ht="12" customHeight="1" x14ac:dyDescent="0.2">
      <c r="A111" s="149" t="str">
        <f t="shared" si="5"/>
        <v>TENNESSEECANNON COUNTY</v>
      </c>
      <c r="B111" s="27" t="s">
        <v>216</v>
      </c>
      <c r="C111" s="149" t="s">
        <v>325</v>
      </c>
      <c r="D111" s="27" t="s">
        <v>127</v>
      </c>
      <c r="E111" s="28">
        <v>943000</v>
      </c>
      <c r="G111" s="41"/>
    </row>
    <row r="112" spans="1:7" ht="12" customHeight="1" x14ac:dyDescent="0.2">
      <c r="A112" s="149" t="str">
        <f t="shared" si="5"/>
        <v>TENNESSEECHEATHAM COUNTY</v>
      </c>
      <c r="B112" s="27" t="s">
        <v>216</v>
      </c>
      <c r="C112" s="149" t="s">
        <v>326</v>
      </c>
      <c r="D112" s="27" t="s">
        <v>127</v>
      </c>
      <c r="E112" s="28">
        <v>943000</v>
      </c>
      <c r="G112" s="41"/>
    </row>
    <row r="113" spans="1:7" ht="12" customHeight="1" x14ac:dyDescent="0.2">
      <c r="A113" s="149" t="str">
        <f t="shared" si="5"/>
        <v>TENNESSEEDAVIDSON COUNTY</v>
      </c>
      <c r="B113" s="27" t="s">
        <v>216</v>
      </c>
      <c r="C113" s="149" t="s">
        <v>327</v>
      </c>
      <c r="D113" s="27" t="s">
        <v>127</v>
      </c>
      <c r="E113" s="28">
        <v>943000</v>
      </c>
      <c r="G113" s="41"/>
    </row>
    <row r="114" spans="1:7" ht="12" customHeight="1" x14ac:dyDescent="0.2">
      <c r="A114" s="149" t="str">
        <f t="shared" si="5"/>
        <v>TENNESSEEDICKSON COUNTY</v>
      </c>
      <c r="B114" s="27" t="s">
        <v>216</v>
      </c>
      <c r="C114" s="149" t="s">
        <v>328</v>
      </c>
      <c r="D114" s="27" t="s">
        <v>127</v>
      </c>
      <c r="E114" s="28">
        <v>943000</v>
      </c>
      <c r="G114" s="41"/>
    </row>
    <row r="115" spans="1:7" ht="12" customHeight="1" x14ac:dyDescent="0.2">
      <c r="A115" s="149" t="str">
        <f t="shared" si="4"/>
        <v>TENNESSEEMACON COUNTY</v>
      </c>
      <c r="B115" s="27" t="s">
        <v>216</v>
      </c>
      <c r="C115" s="149" t="s">
        <v>329</v>
      </c>
      <c r="D115" s="27" t="s">
        <v>127</v>
      </c>
      <c r="E115" s="28">
        <v>943000</v>
      </c>
      <c r="G115" s="41"/>
    </row>
    <row r="116" spans="1:7" ht="12" customHeight="1" x14ac:dyDescent="0.2">
      <c r="A116" s="149" t="str">
        <f t="shared" si="4"/>
        <v>TENNESSEEMAURY COUNTY</v>
      </c>
      <c r="B116" s="27" t="s">
        <v>216</v>
      </c>
      <c r="C116" s="149" t="s">
        <v>330</v>
      </c>
      <c r="D116" s="27" t="s">
        <v>127</v>
      </c>
      <c r="E116" s="28">
        <v>943000</v>
      </c>
      <c r="G116" s="41"/>
    </row>
    <row r="117" spans="1:7" ht="12" customHeight="1" x14ac:dyDescent="0.2">
      <c r="A117" s="149" t="str">
        <f t="shared" si="4"/>
        <v>TENNESSEEROBERTSON COUNTY</v>
      </c>
      <c r="B117" s="27" t="s">
        <v>216</v>
      </c>
      <c r="C117" s="149" t="s">
        <v>331</v>
      </c>
      <c r="D117" s="27" t="s">
        <v>127</v>
      </c>
      <c r="E117" s="28">
        <v>943000</v>
      </c>
      <c r="G117" s="41"/>
    </row>
    <row r="118" spans="1:7" ht="12" customHeight="1" x14ac:dyDescent="0.2">
      <c r="A118" s="149" t="str">
        <f t="shared" si="4"/>
        <v>TENNESSEERUTHERFORD COUNTY</v>
      </c>
      <c r="B118" s="27" t="s">
        <v>216</v>
      </c>
      <c r="C118" s="149" t="s">
        <v>332</v>
      </c>
      <c r="D118" s="27" t="s">
        <v>127</v>
      </c>
      <c r="E118" s="28">
        <v>943000</v>
      </c>
      <c r="G118" s="41"/>
    </row>
    <row r="119" spans="1:7" ht="12" customHeight="1" x14ac:dyDescent="0.2">
      <c r="A119" s="149" t="str">
        <f t="shared" si="4"/>
        <v>TENNESSEESMITH COUNTY</v>
      </c>
      <c r="B119" s="27" t="s">
        <v>216</v>
      </c>
      <c r="C119" s="149" t="s">
        <v>333</v>
      </c>
      <c r="D119" s="27" t="s">
        <v>127</v>
      </c>
      <c r="E119" s="28">
        <v>943000</v>
      </c>
      <c r="G119" s="41"/>
    </row>
    <row r="120" spans="1:7" ht="12" customHeight="1" x14ac:dyDescent="0.2">
      <c r="A120" s="149" t="str">
        <f t="shared" si="4"/>
        <v>TENNESSEESUMNER COUNTY</v>
      </c>
      <c r="B120" s="27" t="s">
        <v>216</v>
      </c>
      <c r="C120" s="149" t="s">
        <v>334</v>
      </c>
      <c r="D120" s="27" t="s">
        <v>127</v>
      </c>
      <c r="E120" s="28">
        <v>943000</v>
      </c>
      <c r="G120" s="41"/>
    </row>
    <row r="121" spans="1:7" ht="12" customHeight="1" x14ac:dyDescent="0.2">
      <c r="A121" s="149" t="str">
        <f t="shared" si="4"/>
        <v>TENNESSEETROUSDALE COUNTY</v>
      </c>
      <c r="B121" s="27" t="s">
        <v>216</v>
      </c>
      <c r="C121" s="149" t="s">
        <v>335</v>
      </c>
      <c r="D121" s="27" t="s">
        <v>127</v>
      </c>
      <c r="E121" s="28">
        <v>943000</v>
      </c>
      <c r="G121" s="41"/>
    </row>
    <row r="122" spans="1:7" ht="12" customHeight="1" x14ac:dyDescent="0.2">
      <c r="A122" s="149" t="str">
        <f t="shared" si="4"/>
        <v>TENNESSEEWILLIAMSON COUNTY</v>
      </c>
      <c r="B122" s="27" t="s">
        <v>216</v>
      </c>
      <c r="C122" s="149" t="s">
        <v>336</v>
      </c>
      <c r="D122" s="27" t="s">
        <v>127</v>
      </c>
      <c r="E122" s="28">
        <v>943000</v>
      </c>
      <c r="G122" s="41"/>
    </row>
    <row r="123" spans="1:7" ht="12" customHeight="1" x14ac:dyDescent="0.2">
      <c r="A123" s="149" t="str">
        <f t="shared" ref="A123:A141" si="6">D123&amp;C123</f>
        <v>TENNESSEEWILSON COUNTY</v>
      </c>
      <c r="B123" s="27" t="s">
        <v>216</v>
      </c>
      <c r="C123" s="149" t="s">
        <v>337</v>
      </c>
      <c r="D123" s="27" t="s">
        <v>127</v>
      </c>
      <c r="E123" s="28">
        <v>943000</v>
      </c>
      <c r="G123" s="41"/>
    </row>
    <row r="124" spans="1:7" ht="12" customHeight="1" x14ac:dyDescent="0.2">
      <c r="A124" s="149" t="str">
        <f t="shared" si="6"/>
        <v>UTAHSUMMIT COUNTY</v>
      </c>
      <c r="B124" s="27" t="s">
        <v>156</v>
      </c>
      <c r="C124" s="149" t="s">
        <v>284</v>
      </c>
      <c r="D124" s="27" t="s">
        <v>129</v>
      </c>
      <c r="E124" s="28">
        <v>1149825</v>
      </c>
      <c r="G124" s="41"/>
    </row>
    <row r="125" spans="1:7" ht="12" customHeight="1" x14ac:dyDescent="0.2">
      <c r="A125" s="149" t="str">
        <f t="shared" si="6"/>
        <v>UTAHWASATCH COUNTY</v>
      </c>
      <c r="B125" s="27" t="s">
        <v>156</v>
      </c>
      <c r="C125" s="149" t="s">
        <v>338</v>
      </c>
      <c r="D125" s="27" t="s">
        <v>129</v>
      </c>
      <c r="E125" s="28">
        <v>1149825</v>
      </c>
      <c r="G125" s="41"/>
    </row>
    <row r="126" spans="1:7" ht="12" customHeight="1" x14ac:dyDescent="0.2">
      <c r="A126" s="149" t="str">
        <f t="shared" si="6"/>
        <v>UTAHWAYNE COUNTY</v>
      </c>
      <c r="B126" s="27" t="s">
        <v>156</v>
      </c>
      <c r="C126" s="149" t="s">
        <v>365</v>
      </c>
      <c r="D126" s="27" t="s">
        <v>129</v>
      </c>
      <c r="E126" s="28">
        <v>997050</v>
      </c>
      <c r="G126" s="41"/>
    </row>
    <row r="127" spans="1:7" ht="12" customHeight="1" x14ac:dyDescent="0.2">
      <c r="A127" s="149" t="str">
        <f t="shared" si="6"/>
        <v>VIRGINIAARLINGTON COUNTY</v>
      </c>
      <c r="B127" s="27" t="s">
        <v>157</v>
      </c>
      <c r="C127" s="149" t="s">
        <v>339</v>
      </c>
      <c r="D127" s="27" t="s">
        <v>130</v>
      </c>
      <c r="E127" s="28">
        <v>1149825</v>
      </c>
      <c r="G127" s="41"/>
    </row>
    <row r="128" spans="1:7" ht="12" customHeight="1" x14ac:dyDescent="0.2">
      <c r="A128" s="149" t="str">
        <f t="shared" si="6"/>
        <v>VIRGINIACLARKE COUNTY</v>
      </c>
      <c r="B128" s="27" t="s">
        <v>157</v>
      </c>
      <c r="C128" s="149" t="s">
        <v>340</v>
      </c>
      <c r="D128" s="27" t="s">
        <v>130</v>
      </c>
      <c r="E128" s="28">
        <v>1149825</v>
      </c>
      <c r="G128" s="41"/>
    </row>
    <row r="129" spans="1:7" ht="12" customHeight="1" x14ac:dyDescent="0.2">
      <c r="A129" s="149" t="str">
        <f t="shared" si="6"/>
        <v>VIRGINIACULPEPER COUNTY</v>
      </c>
      <c r="B129" s="27" t="s">
        <v>157</v>
      </c>
      <c r="C129" s="149" t="s">
        <v>341</v>
      </c>
      <c r="D129" s="27" t="s">
        <v>130</v>
      </c>
      <c r="E129" s="28">
        <v>1149825</v>
      </c>
      <c r="G129" s="41"/>
    </row>
    <row r="130" spans="1:7" ht="12" customHeight="1" x14ac:dyDescent="0.2">
      <c r="A130" s="149" t="str">
        <f>D130&amp;C130</f>
        <v>VIRGINIAFAIRFAX COUNTY</v>
      </c>
      <c r="B130" s="27" t="s">
        <v>157</v>
      </c>
      <c r="C130" s="149" t="s">
        <v>342</v>
      </c>
      <c r="D130" s="27" t="s">
        <v>130</v>
      </c>
      <c r="E130" s="28">
        <v>1149825</v>
      </c>
      <c r="G130" s="41"/>
    </row>
    <row r="131" spans="1:7" ht="12" customHeight="1" x14ac:dyDescent="0.2">
      <c r="A131" s="149" t="str">
        <f t="shared" si="6"/>
        <v>VIRGINIAFAUQUIER COUNTY</v>
      </c>
      <c r="B131" s="27" t="s">
        <v>157</v>
      </c>
      <c r="C131" s="149" t="s">
        <v>343</v>
      </c>
      <c r="D131" s="27" t="s">
        <v>130</v>
      </c>
      <c r="E131" s="28">
        <v>1149825</v>
      </c>
      <c r="G131" s="41"/>
    </row>
    <row r="132" spans="1:7" ht="12" customHeight="1" x14ac:dyDescent="0.2">
      <c r="A132" s="149" t="str">
        <f t="shared" si="6"/>
        <v>VIRGINIALOUDOUN COUNTY</v>
      </c>
      <c r="B132" s="27" t="s">
        <v>157</v>
      </c>
      <c r="C132" s="149" t="s">
        <v>344</v>
      </c>
      <c r="D132" s="27" t="s">
        <v>130</v>
      </c>
      <c r="E132" s="28">
        <v>1149825</v>
      </c>
      <c r="G132" s="41"/>
    </row>
    <row r="133" spans="1:7" ht="12" customHeight="1" x14ac:dyDescent="0.2">
      <c r="A133" s="149" t="str">
        <f t="shared" si="6"/>
        <v>VIRGINIAMADISON COUNTY</v>
      </c>
      <c r="B133" s="27" t="s">
        <v>157</v>
      </c>
      <c r="C133" s="149" t="s">
        <v>345</v>
      </c>
      <c r="D133" s="27" t="s">
        <v>130</v>
      </c>
      <c r="E133" s="28">
        <v>1149825</v>
      </c>
      <c r="G133" s="41"/>
    </row>
    <row r="134" spans="1:7" ht="12" customHeight="1" x14ac:dyDescent="0.2">
      <c r="A134" s="149" t="str">
        <f t="shared" si="6"/>
        <v>VIRGINIAPRINCE WILLIAM COUNTY</v>
      </c>
      <c r="B134" s="27" t="s">
        <v>157</v>
      </c>
      <c r="C134" s="149" t="s">
        <v>346</v>
      </c>
      <c r="D134" s="27" t="s">
        <v>130</v>
      </c>
      <c r="E134" s="28">
        <v>1149825</v>
      </c>
      <c r="G134" s="41"/>
    </row>
    <row r="135" spans="1:7" ht="12" customHeight="1" x14ac:dyDescent="0.2">
      <c r="A135" s="149" t="str">
        <f>D135&amp;C135</f>
        <v>VIRGINIARAPPAHANNOCK COUNTY</v>
      </c>
      <c r="B135" s="27" t="s">
        <v>157</v>
      </c>
      <c r="C135" s="149" t="s">
        <v>347</v>
      </c>
      <c r="D135" s="27" t="s">
        <v>130</v>
      </c>
      <c r="E135" s="28">
        <v>1149825</v>
      </c>
      <c r="G135" s="41"/>
    </row>
    <row r="136" spans="1:7" ht="12" customHeight="1" x14ac:dyDescent="0.2">
      <c r="A136" s="149" t="str">
        <f t="shared" si="6"/>
        <v>VIRGINIASPOTSYLVANIA COUNTY</v>
      </c>
      <c r="B136" s="27" t="s">
        <v>157</v>
      </c>
      <c r="C136" s="149" t="s">
        <v>348</v>
      </c>
      <c r="D136" s="27" t="s">
        <v>130</v>
      </c>
      <c r="E136" s="28">
        <v>1149825</v>
      </c>
      <c r="G136" s="41"/>
    </row>
    <row r="137" spans="1:7" ht="12" customHeight="1" x14ac:dyDescent="0.2">
      <c r="A137" s="149" t="str">
        <f t="shared" si="6"/>
        <v>VIRGINIASTAFFORD COUNTY</v>
      </c>
      <c r="B137" s="27" t="s">
        <v>157</v>
      </c>
      <c r="C137" s="149" t="s">
        <v>349</v>
      </c>
      <c r="D137" s="27" t="s">
        <v>130</v>
      </c>
      <c r="E137" s="28">
        <v>1149825</v>
      </c>
      <c r="G137" s="41"/>
    </row>
    <row r="138" spans="1:7" ht="12" customHeight="1" x14ac:dyDescent="0.2">
      <c r="A138" s="149" t="str">
        <f t="shared" si="6"/>
        <v>VIRGINIAWARREN COUNTY</v>
      </c>
      <c r="B138" s="27" t="s">
        <v>157</v>
      </c>
      <c r="C138" s="149" t="s">
        <v>350</v>
      </c>
      <c r="D138" s="27" t="s">
        <v>130</v>
      </c>
      <c r="E138" s="28">
        <v>1149825</v>
      </c>
      <c r="G138" s="41"/>
    </row>
    <row r="139" spans="1:7" ht="12" customHeight="1" x14ac:dyDescent="0.2">
      <c r="A139" s="149" t="str">
        <f t="shared" si="6"/>
        <v>VIRGINIAALEXANDRIA CITY</v>
      </c>
      <c r="B139" s="27" t="s">
        <v>157</v>
      </c>
      <c r="C139" s="149" t="s">
        <v>351</v>
      </c>
      <c r="D139" s="27" t="s">
        <v>130</v>
      </c>
      <c r="E139" s="28">
        <v>1149825</v>
      </c>
      <c r="G139" s="41"/>
    </row>
    <row r="140" spans="1:7" ht="12" customHeight="1" x14ac:dyDescent="0.2">
      <c r="A140" s="149" t="str">
        <f t="shared" si="6"/>
        <v>VIRGINIAFAIRFAX CITY</v>
      </c>
      <c r="B140" s="27" t="s">
        <v>157</v>
      </c>
      <c r="C140" s="149" t="s">
        <v>352</v>
      </c>
      <c r="D140" s="27" t="s">
        <v>130</v>
      </c>
      <c r="E140" s="28">
        <v>1149825</v>
      </c>
      <c r="G140" s="41"/>
    </row>
    <row r="141" spans="1:7" ht="12" customHeight="1" x14ac:dyDescent="0.2">
      <c r="A141" s="149" t="str">
        <f t="shared" si="6"/>
        <v>VIRGINIAFALLS CHURCH CITY</v>
      </c>
      <c r="B141" s="27" t="s">
        <v>157</v>
      </c>
      <c r="C141" s="149" t="s">
        <v>353</v>
      </c>
      <c r="D141" s="27" t="s">
        <v>130</v>
      </c>
      <c r="E141" s="28">
        <v>1149825</v>
      </c>
      <c r="G141" s="41"/>
    </row>
    <row r="142" spans="1:7" ht="12" customHeight="1" x14ac:dyDescent="0.2">
      <c r="A142" s="149" t="str">
        <f t="shared" ref="A142:A149" si="7">D142&amp;C142</f>
        <v>VIRGINIAFREDERICKSBURG CITY</v>
      </c>
      <c r="B142" s="27" t="s">
        <v>157</v>
      </c>
      <c r="C142" s="149" t="s">
        <v>354</v>
      </c>
      <c r="D142" s="27" t="s">
        <v>130</v>
      </c>
      <c r="E142" s="28">
        <v>1149825</v>
      </c>
      <c r="G142" s="41"/>
    </row>
    <row r="143" spans="1:7" ht="12" customHeight="1" x14ac:dyDescent="0.2">
      <c r="A143" s="149" t="str">
        <f t="shared" si="7"/>
        <v>VIRGINIAMANASSAS CITY</v>
      </c>
      <c r="B143" s="27" t="s">
        <v>157</v>
      </c>
      <c r="C143" s="149" t="s">
        <v>355</v>
      </c>
      <c r="D143" s="27" t="s">
        <v>130</v>
      </c>
      <c r="E143" s="28">
        <v>1149825</v>
      </c>
      <c r="G143" s="41"/>
    </row>
    <row r="144" spans="1:7" ht="12" customHeight="1" x14ac:dyDescent="0.2">
      <c r="A144" s="149" t="str">
        <f t="shared" si="7"/>
        <v>VIRGINIAMANASSAS PARK CITY</v>
      </c>
      <c r="B144" s="27" t="s">
        <v>157</v>
      </c>
      <c r="C144" s="149" t="s">
        <v>356</v>
      </c>
      <c r="D144" s="27" t="s">
        <v>130</v>
      </c>
      <c r="E144" s="28">
        <v>1149825</v>
      </c>
      <c r="G144" s="41"/>
    </row>
    <row r="145" spans="1:7" ht="12" customHeight="1" x14ac:dyDescent="0.2">
      <c r="A145" s="149" t="str">
        <f t="shared" si="7"/>
        <v>WASHINGTONKING COUNTY</v>
      </c>
      <c r="B145" s="27" t="s">
        <v>366</v>
      </c>
      <c r="C145" s="149" t="s">
        <v>357</v>
      </c>
      <c r="D145" s="27" t="s">
        <v>132</v>
      </c>
      <c r="E145" s="28">
        <v>977500</v>
      </c>
      <c r="G145" s="41"/>
    </row>
    <row r="146" spans="1:7" ht="12" customHeight="1" x14ac:dyDescent="0.2">
      <c r="A146" s="149" t="str">
        <f t="shared" si="7"/>
        <v>WASHINGTONPIERCE COUNTY</v>
      </c>
      <c r="B146" s="27" t="s">
        <v>366</v>
      </c>
      <c r="C146" s="149" t="s">
        <v>358</v>
      </c>
      <c r="D146" s="27" t="s">
        <v>132</v>
      </c>
      <c r="E146" s="28">
        <v>977500</v>
      </c>
      <c r="G146" s="41"/>
    </row>
    <row r="147" spans="1:7" ht="12" customHeight="1" x14ac:dyDescent="0.2">
      <c r="A147" s="149" t="str">
        <f t="shared" si="7"/>
        <v>WASHINGTONSNOHOMISH COUNTY</v>
      </c>
      <c r="B147" s="27" t="s">
        <v>366</v>
      </c>
      <c r="C147" s="149" t="s">
        <v>359</v>
      </c>
      <c r="D147" s="27" t="s">
        <v>132</v>
      </c>
      <c r="E147" s="28">
        <v>977500</v>
      </c>
      <c r="G147" s="41"/>
    </row>
    <row r="148" spans="1:7" ht="12" customHeight="1" x14ac:dyDescent="0.2">
      <c r="A148" s="149" t="str">
        <f t="shared" si="7"/>
        <v>WEST VIRGINIAJEFFERSON COUNTY</v>
      </c>
      <c r="B148" s="27" t="s">
        <v>367</v>
      </c>
      <c r="C148" s="149" t="s">
        <v>279</v>
      </c>
      <c r="D148" s="27" t="s">
        <v>134</v>
      </c>
      <c r="E148" s="28">
        <v>1149825</v>
      </c>
      <c r="G148" s="41"/>
    </row>
    <row r="149" spans="1:7" ht="12" customHeight="1" x14ac:dyDescent="0.2">
      <c r="A149" s="149" t="str">
        <f t="shared" si="7"/>
        <v>WYOMINGTETON COUNTY</v>
      </c>
      <c r="B149" s="27" t="s">
        <v>368</v>
      </c>
      <c r="C149" s="149" t="s">
        <v>291</v>
      </c>
      <c r="D149" s="27" t="s">
        <v>135</v>
      </c>
      <c r="E149" s="28">
        <v>1149825</v>
      </c>
      <c r="G149" s="41"/>
    </row>
    <row r="150" spans="1:7" ht="12" customHeight="1" x14ac:dyDescent="0.2">
      <c r="G150" s="41"/>
    </row>
    <row r="151" spans="1:7" ht="12" customHeight="1" x14ac:dyDescent="0.2">
      <c r="G151" s="41"/>
    </row>
    <row r="152" spans="1:7" ht="12" customHeight="1" x14ac:dyDescent="0.2">
      <c r="G152" s="41"/>
    </row>
    <row r="153" spans="1:7" ht="12" customHeight="1" x14ac:dyDescent="0.2">
      <c r="G153" s="41"/>
    </row>
    <row r="154" spans="1:7" ht="12" customHeight="1" x14ac:dyDescent="0.2">
      <c r="G154" s="41"/>
    </row>
    <row r="155" spans="1:7" ht="12" customHeight="1" x14ac:dyDescent="0.2">
      <c r="G155" s="41"/>
    </row>
    <row r="156" spans="1:7" ht="12" customHeight="1" x14ac:dyDescent="0.2">
      <c r="G156" s="41"/>
    </row>
    <row r="157" spans="1:7" ht="12" customHeight="1" x14ac:dyDescent="0.2">
      <c r="G157" s="41"/>
    </row>
    <row r="158" spans="1:7" ht="12" customHeight="1" x14ac:dyDescent="0.2">
      <c r="G158" s="41"/>
    </row>
    <row r="159" spans="1:7" ht="12" customHeight="1" x14ac:dyDescent="0.2">
      <c r="G159" s="41"/>
    </row>
    <row r="160" spans="1:7" ht="12" customHeight="1" x14ac:dyDescent="0.2">
      <c r="G160" s="41"/>
    </row>
    <row r="161" spans="7:7" ht="12" customHeight="1" x14ac:dyDescent="0.2">
      <c r="G161" s="41"/>
    </row>
    <row r="162" spans="7:7" ht="12" customHeight="1" x14ac:dyDescent="0.2">
      <c r="G162" s="41"/>
    </row>
    <row r="163" spans="7:7" ht="12" customHeight="1" x14ac:dyDescent="0.2">
      <c r="G163" s="41"/>
    </row>
    <row r="164" spans="7:7" ht="12" customHeight="1" x14ac:dyDescent="0.2">
      <c r="G164" s="41"/>
    </row>
    <row r="165" spans="7:7" ht="12" customHeight="1" x14ac:dyDescent="0.2">
      <c r="G165" s="41"/>
    </row>
    <row r="166" spans="7:7" ht="12" customHeight="1" x14ac:dyDescent="0.2">
      <c r="G166" s="41"/>
    </row>
    <row r="167" spans="7:7" ht="12" customHeight="1" x14ac:dyDescent="0.2">
      <c r="G167" s="41"/>
    </row>
    <row r="168" spans="7:7" ht="12" customHeight="1" x14ac:dyDescent="0.2">
      <c r="G168" s="41"/>
    </row>
    <row r="169" spans="7:7" ht="12" customHeight="1" x14ac:dyDescent="0.2">
      <c r="G169" s="41"/>
    </row>
    <row r="170" spans="7:7" ht="12" customHeight="1" x14ac:dyDescent="0.2">
      <c r="G170" s="41"/>
    </row>
    <row r="171" spans="7:7" ht="12" customHeight="1" x14ac:dyDescent="0.2">
      <c r="G171" s="41"/>
    </row>
    <row r="172" spans="7:7" ht="12" customHeight="1" x14ac:dyDescent="0.2">
      <c r="G172" s="41"/>
    </row>
    <row r="173" spans="7:7" ht="12" customHeight="1" x14ac:dyDescent="0.2">
      <c r="G173" s="41"/>
    </row>
    <row r="174" spans="7:7" ht="12" customHeight="1" x14ac:dyDescent="0.2">
      <c r="G174" s="41"/>
    </row>
    <row r="175" spans="7:7" ht="12" customHeight="1" x14ac:dyDescent="0.2">
      <c r="G175" s="41"/>
    </row>
    <row r="176" spans="7:7" ht="12" customHeight="1" x14ac:dyDescent="0.2">
      <c r="G176" s="41"/>
    </row>
    <row r="177" spans="7:7" ht="12" customHeight="1" x14ac:dyDescent="0.2">
      <c r="G177" s="41"/>
    </row>
    <row r="178" spans="7:7" ht="12" customHeight="1" x14ac:dyDescent="0.2">
      <c r="G178" s="41"/>
    </row>
  </sheetData>
  <sheetProtection algorithmName="SHA-512" hashValue="9lm5GijoctoBeXqrJ4LPSSbkkyaNEGlpjzZM/zEjeAFvl4iASmkkWUj2aNVm+EEeH7TCTInjsSh2Pl1DHy8oog==" saltValue="jAhC+EMwCbNKZ3quyIEr7w==" spinCount="100000" sheet="1"/>
  <autoFilter ref="B1:E178" xr:uid="{00000000-0009-0000-0000-000006000000}"/>
  <phoneticPr fontId="1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Instructions</vt:lpstr>
      <vt:lpstr>Purchase</vt:lpstr>
      <vt:lpstr>Cash-Out - 95%</vt:lpstr>
      <vt:lpstr>Cash-Out - 100%</vt:lpstr>
      <vt:lpstr>County Limit Calc</vt:lpstr>
      <vt:lpstr>County</vt:lpstr>
      <vt:lpstr>Counties &gt;$766550</vt:lpstr>
      <vt:lpstr>'Cash-Out - 100%'!Print_Area</vt:lpstr>
      <vt:lpstr>'Cash-Out - 95%'!Print_Area</vt:lpstr>
      <vt:lpstr>Instructions!Print_Area</vt:lpstr>
      <vt:lpstr>Purchase!Print_Area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 County limit calculator</dc:title>
  <dc:creator>Lara Rausch</dc:creator>
  <cp:lastModifiedBy>Todd Cantu</cp:lastModifiedBy>
  <cp:revision>1</cp:revision>
  <cp:lastPrinted>2014-05-22T18:14:11Z</cp:lastPrinted>
  <dcterms:created xsi:type="dcterms:W3CDTF">2009-01-13T23:10:30Z</dcterms:created>
  <dcterms:modified xsi:type="dcterms:W3CDTF">2023-12-11T17:51:43Z</dcterms:modified>
</cp:coreProperties>
</file>